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6380" windowHeight="8136" tabRatio="813"/>
  </bookViews>
  <sheets>
    <sheet name="MAP Sensor Calibrations" sheetId="4" r:id="rId1"/>
    <sheet name="IAT Sensor Calibrations " sheetId="9" r:id="rId2"/>
    <sheet name="Fuel Injector Calibrations" sheetId="10" r:id="rId3"/>
    <sheet name="Fueling Calculator" sheetId="1" r:id="rId4"/>
    <sheet name="Intake Calculator" sheetId="3" r:id="rId5"/>
    <sheet name="Fuel Info" sheetId="7" r:id="rId6"/>
  </sheets>
  <definedNames>
    <definedName name="OLE_LINK1_7">'Fuel Info'!$A$24</definedName>
  </definedNames>
  <calcPr calcId="145621"/>
</workbook>
</file>

<file path=xl/calcChain.xml><?xml version="1.0" encoding="utf-8"?>
<calcChain xmlns="http://schemas.openxmlformats.org/spreadsheetml/2006/main">
  <c r="C34" i="10" l="1"/>
  <c r="C40" i="10" l="1"/>
  <c r="C28" i="10"/>
  <c r="C22" i="10"/>
  <c r="L52" i="10" l="1"/>
  <c r="AE12" i="9" l="1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B90" i="4" l="1"/>
  <c r="K7" i="7"/>
  <c r="L7" i="7"/>
  <c r="P7" i="7"/>
  <c r="T7" i="7"/>
  <c r="V7" i="7"/>
  <c r="X7" i="7"/>
  <c r="Z7" i="7"/>
  <c r="K8" i="7"/>
  <c r="L8" i="7"/>
  <c r="P8" i="7"/>
  <c r="T8" i="7"/>
  <c r="V8" i="7"/>
  <c r="X8" i="7"/>
  <c r="Z8" i="7"/>
  <c r="K9" i="7"/>
  <c r="L9" i="7"/>
  <c r="P9" i="7"/>
  <c r="T9" i="7"/>
  <c r="V9" i="7"/>
  <c r="X9" i="7"/>
  <c r="Z9" i="7"/>
  <c r="K10" i="7"/>
  <c r="L10" i="7"/>
  <c r="P10" i="7"/>
  <c r="T10" i="7"/>
  <c r="V10" i="7"/>
  <c r="X10" i="7"/>
  <c r="Z10" i="7"/>
  <c r="K11" i="7"/>
  <c r="L11" i="7"/>
  <c r="P11" i="7"/>
  <c r="T11" i="7"/>
  <c r="V11" i="7"/>
  <c r="X11" i="7"/>
  <c r="Z11" i="7"/>
  <c r="K12" i="7"/>
  <c r="L12" i="7"/>
  <c r="P12" i="7"/>
  <c r="T12" i="7"/>
  <c r="V12" i="7"/>
  <c r="X12" i="7"/>
  <c r="Z12" i="7"/>
  <c r="K13" i="7"/>
  <c r="L13" i="7"/>
  <c r="P13" i="7"/>
  <c r="T13" i="7"/>
  <c r="V13" i="7"/>
  <c r="X13" i="7"/>
  <c r="Z13" i="7"/>
  <c r="K14" i="7"/>
  <c r="L14" i="7"/>
  <c r="P14" i="7"/>
  <c r="T14" i="7"/>
  <c r="V14" i="7"/>
  <c r="X14" i="7"/>
  <c r="Z14" i="7"/>
  <c r="K15" i="7"/>
  <c r="L15" i="7"/>
  <c r="P15" i="7"/>
  <c r="T15" i="7"/>
  <c r="V15" i="7"/>
  <c r="X15" i="7"/>
  <c r="Z15" i="7"/>
  <c r="K16" i="7"/>
  <c r="L16" i="7"/>
  <c r="P16" i="7"/>
  <c r="T16" i="7"/>
  <c r="V16" i="7"/>
  <c r="X16" i="7"/>
  <c r="Z16" i="7"/>
  <c r="K17" i="7"/>
  <c r="L17" i="7"/>
  <c r="P17" i="7"/>
  <c r="T17" i="7"/>
  <c r="V17" i="7"/>
  <c r="X17" i="7"/>
  <c r="Z17" i="7"/>
  <c r="K18" i="7"/>
  <c r="L18" i="7"/>
  <c r="P18" i="7"/>
  <c r="T18" i="7"/>
  <c r="V18" i="7"/>
  <c r="X18" i="7"/>
  <c r="Z18" i="7"/>
  <c r="K19" i="7"/>
  <c r="L19" i="7"/>
  <c r="P19" i="7"/>
  <c r="T19" i="7"/>
  <c r="V19" i="7"/>
  <c r="X19" i="7"/>
  <c r="Z19" i="7"/>
  <c r="K20" i="7"/>
  <c r="L20" i="7"/>
  <c r="P20" i="7"/>
  <c r="T20" i="7"/>
  <c r="V20" i="7"/>
  <c r="X20" i="7"/>
  <c r="Z20" i="7"/>
  <c r="K21" i="7"/>
  <c r="L21" i="7"/>
  <c r="P21" i="7"/>
  <c r="T21" i="7"/>
  <c r="V21" i="7"/>
  <c r="X21" i="7"/>
  <c r="Z21" i="7"/>
  <c r="K22" i="7"/>
  <c r="L22" i="7"/>
  <c r="P22" i="7"/>
  <c r="T22" i="7"/>
  <c r="V22" i="7"/>
  <c r="X22" i="7"/>
  <c r="Z22" i="7"/>
  <c r="K23" i="7"/>
  <c r="L23" i="7"/>
  <c r="P23" i="7"/>
  <c r="T23" i="7"/>
  <c r="V23" i="7"/>
  <c r="X23" i="7"/>
  <c r="Z23" i="7"/>
  <c r="K24" i="7"/>
  <c r="L24" i="7"/>
  <c r="P24" i="7"/>
  <c r="T24" i="7"/>
  <c r="V24" i="7"/>
  <c r="X24" i="7"/>
  <c r="Z24" i="7"/>
  <c r="K25" i="7"/>
  <c r="L25" i="7"/>
  <c r="P25" i="7"/>
  <c r="T25" i="7"/>
  <c r="V25" i="7"/>
  <c r="X25" i="7"/>
  <c r="Z25" i="7"/>
  <c r="K26" i="7"/>
  <c r="L26" i="7"/>
  <c r="P26" i="7"/>
  <c r="T26" i="7"/>
  <c r="V26" i="7"/>
  <c r="X26" i="7"/>
  <c r="Z26" i="7"/>
  <c r="K27" i="7"/>
  <c r="L27" i="7"/>
  <c r="P27" i="7"/>
  <c r="T27" i="7"/>
  <c r="V27" i="7"/>
  <c r="X27" i="7"/>
  <c r="Z27" i="7"/>
  <c r="K28" i="7"/>
  <c r="L28" i="7"/>
  <c r="P28" i="7"/>
  <c r="T28" i="7"/>
  <c r="V28" i="7"/>
  <c r="X28" i="7"/>
  <c r="Z28" i="7"/>
  <c r="K29" i="7"/>
  <c r="L29" i="7"/>
  <c r="P29" i="7"/>
  <c r="T29" i="7"/>
  <c r="V29" i="7"/>
  <c r="X29" i="7"/>
  <c r="Z29" i="7"/>
  <c r="K30" i="7"/>
  <c r="L30" i="7"/>
  <c r="P30" i="7"/>
  <c r="T30" i="7"/>
  <c r="V30" i="7"/>
  <c r="X30" i="7"/>
  <c r="Z30" i="7"/>
  <c r="K31" i="7"/>
  <c r="L31" i="7"/>
  <c r="P31" i="7"/>
  <c r="T31" i="7"/>
  <c r="V31" i="7"/>
  <c r="X31" i="7"/>
  <c r="Z31" i="7"/>
  <c r="K32" i="7"/>
  <c r="L32" i="7"/>
  <c r="P32" i="7"/>
  <c r="T32" i="7"/>
  <c r="V32" i="7"/>
  <c r="X32" i="7"/>
  <c r="Z32" i="7"/>
  <c r="K33" i="7"/>
  <c r="L33" i="7"/>
  <c r="P33" i="7"/>
  <c r="T33" i="7"/>
  <c r="V33" i="7"/>
  <c r="X33" i="7"/>
  <c r="Z33" i="7"/>
  <c r="K34" i="7"/>
  <c r="L34" i="7"/>
  <c r="P34" i="7"/>
  <c r="T34" i="7"/>
  <c r="V34" i="7"/>
  <c r="X34" i="7"/>
  <c r="Z34" i="7"/>
  <c r="K35" i="7"/>
  <c r="L35" i="7"/>
  <c r="P35" i="7"/>
  <c r="T35" i="7"/>
  <c r="V35" i="7"/>
  <c r="X35" i="7"/>
  <c r="Z35" i="7"/>
  <c r="K36" i="7"/>
  <c r="L36" i="7"/>
  <c r="P36" i="7"/>
  <c r="T36" i="7"/>
  <c r="V36" i="7"/>
  <c r="X36" i="7"/>
  <c r="Z36" i="7"/>
  <c r="K37" i="7"/>
  <c r="L37" i="7"/>
  <c r="P37" i="7"/>
  <c r="T37" i="7"/>
  <c r="V37" i="7"/>
  <c r="X37" i="7"/>
  <c r="Z37" i="7"/>
  <c r="K38" i="7"/>
  <c r="L38" i="7"/>
  <c r="P38" i="7"/>
  <c r="T38" i="7"/>
  <c r="V38" i="7"/>
  <c r="X38" i="7"/>
  <c r="Z38" i="7"/>
  <c r="K39" i="7"/>
  <c r="L39" i="7"/>
  <c r="P39" i="7"/>
  <c r="T39" i="7"/>
  <c r="V39" i="7"/>
  <c r="X39" i="7"/>
  <c r="Z39" i="7"/>
  <c r="K40" i="7"/>
  <c r="L40" i="7"/>
  <c r="P40" i="7"/>
  <c r="T40" i="7"/>
  <c r="V40" i="7"/>
  <c r="X40" i="7"/>
  <c r="Z40" i="7"/>
  <c r="K41" i="7"/>
  <c r="L41" i="7"/>
  <c r="P41" i="7"/>
  <c r="T41" i="7"/>
  <c r="V41" i="7"/>
  <c r="X41" i="7"/>
  <c r="Z41" i="7"/>
  <c r="K42" i="7"/>
  <c r="L42" i="7"/>
  <c r="P42" i="7"/>
  <c r="T42" i="7"/>
  <c r="V42" i="7"/>
  <c r="X42" i="7"/>
  <c r="Z42" i="7"/>
  <c r="K43" i="7"/>
  <c r="L43" i="7"/>
  <c r="P43" i="7"/>
  <c r="T43" i="7"/>
  <c r="V43" i="7"/>
  <c r="X43" i="7"/>
  <c r="Z43" i="7"/>
  <c r="K44" i="7"/>
  <c r="L44" i="7"/>
  <c r="P44" i="7"/>
  <c r="T44" i="7"/>
  <c r="V44" i="7"/>
  <c r="X44" i="7"/>
  <c r="Z44" i="7"/>
  <c r="K45" i="7"/>
  <c r="L45" i="7"/>
  <c r="P45" i="7"/>
  <c r="T45" i="7"/>
  <c r="V45" i="7"/>
  <c r="X45" i="7"/>
  <c r="Z45" i="7"/>
  <c r="K46" i="7"/>
  <c r="L46" i="7"/>
  <c r="P46" i="7"/>
  <c r="T46" i="7"/>
  <c r="V46" i="7"/>
  <c r="X46" i="7"/>
  <c r="Z46" i="7"/>
  <c r="C47" i="7"/>
  <c r="E47" i="7" s="1"/>
  <c r="K47" i="7"/>
  <c r="L47" i="7"/>
  <c r="P47" i="7"/>
  <c r="T47" i="7"/>
  <c r="V47" i="7"/>
  <c r="X47" i="7"/>
  <c r="Z47" i="7"/>
  <c r="K48" i="7"/>
  <c r="L48" i="7"/>
  <c r="P48" i="7"/>
  <c r="T48" i="7"/>
  <c r="V48" i="7"/>
  <c r="X48" i="7"/>
  <c r="Z48" i="7"/>
  <c r="K49" i="7"/>
  <c r="L49" i="7"/>
  <c r="P49" i="7"/>
  <c r="T49" i="7"/>
  <c r="V49" i="7"/>
  <c r="X49" i="7"/>
  <c r="Z49" i="7"/>
  <c r="K50" i="7"/>
  <c r="L50" i="7"/>
  <c r="P50" i="7"/>
  <c r="T50" i="7"/>
  <c r="V50" i="7"/>
  <c r="X50" i="7"/>
  <c r="Z50" i="7"/>
  <c r="H51" i="7"/>
  <c r="K51" i="7"/>
  <c r="L51" i="7"/>
  <c r="P51" i="7"/>
  <c r="T51" i="7"/>
  <c r="V51" i="7"/>
  <c r="X51" i="7"/>
  <c r="Z51" i="7"/>
  <c r="K52" i="7"/>
  <c r="L52" i="7"/>
  <c r="P52" i="7"/>
  <c r="T52" i="7"/>
  <c r="V52" i="7"/>
  <c r="X52" i="7"/>
  <c r="Z52" i="7"/>
  <c r="K53" i="7"/>
  <c r="L53" i="7"/>
  <c r="P53" i="7"/>
  <c r="T53" i="7"/>
  <c r="V53" i="7"/>
  <c r="X53" i="7"/>
  <c r="Z53" i="7"/>
  <c r="K54" i="7"/>
  <c r="L54" i="7"/>
  <c r="P54" i="7"/>
  <c r="T54" i="7"/>
  <c r="V54" i="7"/>
  <c r="X54" i="7"/>
  <c r="Z54" i="7"/>
  <c r="K55" i="7"/>
  <c r="L55" i="7"/>
  <c r="P55" i="7"/>
  <c r="T55" i="7"/>
  <c r="V55" i="7"/>
  <c r="X55" i="7"/>
  <c r="Z55" i="7"/>
  <c r="K56" i="7"/>
  <c r="L56" i="7"/>
  <c r="P56" i="7"/>
  <c r="T56" i="7"/>
  <c r="V56" i="7"/>
  <c r="X56" i="7"/>
  <c r="Z56" i="7"/>
  <c r="K57" i="7"/>
  <c r="L57" i="7"/>
  <c r="P57" i="7"/>
  <c r="T57" i="7"/>
  <c r="V57" i="7"/>
  <c r="X57" i="7"/>
  <c r="Z57" i="7"/>
  <c r="K58" i="7"/>
  <c r="L58" i="7"/>
  <c r="P58" i="7"/>
  <c r="T58" i="7"/>
  <c r="V58" i="7"/>
  <c r="X58" i="7"/>
  <c r="Z58" i="7"/>
  <c r="K59" i="7"/>
  <c r="L59" i="7"/>
  <c r="P59" i="7"/>
  <c r="T59" i="7"/>
  <c r="V59" i="7"/>
  <c r="X59" i="7"/>
  <c r="Z59" i="7"/>
  <c r="K60" i="7"/>
  <c r="L60" i="7"/>
  <c r="N60" i="7"/>
  <c r="N8" i="7" s="1"/>
  <c r="R60" i="7"/>
  <c r="R8" i="7" s="1"/>
  <c r="V60" i="7"/>
  <c r="X60" i="7"/>
  <c r="Z60" i="7"/>
  <c r="K61" i="7"/>
  <c r="L61" i="7"/>
  <c r="P61" i="7"/>
  <c r="R61" i="7"/>
  <c r="T61" i="7"/>
  <c r="V61" i="7"/>
  <c r="X61" i="7"/>
  <c r="Z61" i="7"/>
  <c r="K62" i="7"/>
  <c r="L62" i="7"/>
  <c r="P62" i="7"/>
  <c r="T62" i="7"/>
  <c r="V62" i="7"/>
  <c r="X62" i="7"/>
  <c r="Z62" i="7"/>
  <c r="K63" i="7"/>
  <c r="L63" i="7"/>
  <c r="P63" i="7"/>
  <c r="T63" i="7"/>
  <c r="V63" i="7"/>
  <c r="X63" i="7"/>
  <c r="Z63" i="7"/>
  <c r="K64" i="7"/>
  <c r="L64" i="7"/>
  <c r="N64" i="7"/>
  <c r="P64" i="7"/>
  <c r="R64" i="7"/>
  <c r="T64" i="7"/>
  <c r="V64" i="7"/>
  <c r="X64" i="7"/>
  <c r="Z64" i="7"/>
  <c r="K65" i="7"/>
  <c r="L65" i="7"/>
  <c r="P65" i="7"/>
  <c r="T65" i="7"/>
  <c r="V65" i="7"/>
  <c r="X65" i="7"/>
  <c r="Z65" i="7"/>
  <c r="K66" i="7"/>
  <c r="L66" i="7"/>
  <c r="N66" i="7"/>
  <c r="P66" i="7"/>
  <c r="R66" i="7"/>
  <c r="T66" i="7"/>
  <c r="V66" i="7"/>
  <c r="X66" i="7"/>
  <c r="Z66" i="7"/>
  <c r="K67" i="7"/>
  <c r="L67" i="7"/>
  <c r="P67" i="7"/>
  <c r="T67" i="7"/>
  <c r="V67" i="7"/>
  <c r="X67" i="7"/>
  <c r="Z67" i="7"/>
  <c r="K68" i="7"/>
  <c r="L68" i="7"/>
  <c r="N68" i="7"/>
  <c r="P68" i="7"/>
  <c r="R68" i="7"/>
  <c r="T68" i="7"/>
  <c r="V68" i="7"/>
  <c r="X68" i="7"/>
  <c r="Z68" i="7"/>
  <c r="K69" i="7"/>
  <c r="L69" i="7"/>
  <c r="P69" i="7"/>
  <c r="T69" i="7"/>
  <c r="V69" i="7"/>
  <c r="X69" i="7"/>
  <c r="Z69" i="7"/>
  <c r="K70" i="7"/>
  <c r="L70" i="7"/>
  <c r="N70" i="7"/>
  <c r="P70" i="7"/>
  <c r="R70" i="7"/>
  <c r="T70" i="7"/>
  <c r="V70" i="7"/>
  <c r="X70" i="7"/>
  <c r="Z70" i="7"/>
  <c r="K71" i="7"/>
  <c r="L71" i="7"/>
  <c r="P71" i="7"/>
  <c r="T71" i="7"/>
  <c r="V71" i="7"/>
  <c r="X71" i="7"/>
  <c r="Z71" i="7"/>
  <c r="K72" i="7"/>
  <c r="L72" i="7"/>
  <c r="N72" i="7"/>
  <c r="P72" i="7"/>
  <c r="R72" i="7"/>
  <c r="T72" i="7"/>
  <c r="V72" i="7"/>
  <c r="X72" i="7"/>
  <c r="Z72" i="7"/>
  <c r="K73" i="7"/>
  <c r="L73" i="7"/>
  <c r="P73" i="7"/>
  <c r="T73" i="7"/>
  <c r="V73" i="7"/>
  <c r="X73" i="7"/>
  <c r="Z73" i="7"/>
  <c r="K74" i="7"/>
  <c r="L74" i="7"/>
  <c r="N74" i="7"/>
  <c r="P74" i="7"/>
  <c r="R74" i="7"/>
  <c r="T74" i="7"/>
  <c r="V74" i="7"/>
  <c r="X74" i="7"/>
  <c r="Z74" i="7"/>
  <c r="K75" i="7"/>
  <c r="L75" i="7"/>
  <c r="P75" i="7"/>
  <c r="T75" i="7"/>
  <c r="V75" i="7"/>
  <c r="X75" i="7"/>
  <c r="Z75" i="7"/>
  <c r="K76" i="7"/>
  <c r="L76" i="7"/>
  <c r="N76" i="7"/>
  <c r="P76" i="7"/>
  <c r="R76" i="7"/>
  <c r="T76" i="7"/>
  <c r="V76" i="7"/>
  <c r="X76" i="7"/>
  <c r="Z76" i="7"/>
  <c r="K77" i="7"/>
  <c r="L77" i="7"/>
  <c r="P77" i="7"/>
  <c r="T77" i="7"/>
  <c r="V77" i="7"/>
  <c r="X77" i="7"/>
  <c r="Z77" i="7"/>
  <c r="K78" i="7"/>
  <c r="L78" i="7"/>
  <c r="N78" i="7"/>
  <c r="P78" i="7"/>
  <c r="R78" i="7"/>
  <c r="T78" i="7"/>
  <c r="V78" i="7"/>
  <c r="X78" i="7"/>
  <c r="Z78" i="7"/>
  <c r="K79" i="7"/>
  <c r="L79" i="7"/>
  <c r="P79" i="7"/>
  <c r="T79" i="7"/>
  <c r="V79" i="7"/>
  <c r="X79" i="7"/>
  <c r="Z79" i="7"/>
  <c r="K80" i="7"/>
  <c r="L80" i="7"/>
  <c r="N80" i="7"/>
  <c r="P80" i="7"/>
  <c r="R80" i="7"/>
  <c r="T80" i="7"/>
  <c r="V80" i="7"/>
  <c r="X80" i="7"/>
  <c r="Z80" i="7"/>
  <c r="K81" i="7"/>
  <c r="L81" i="7"/>
  <c r="P81" i="7"/>
  <c r="T81" i="7"/>
  <c r="V81" i="7"/>
  <c r="X81" i="7"/>
  <c r="Z81" i="7"/>
  <c r="K82" i="7"/>
  <c r="L82" i="7"/>
  <c r="N82" i="7"/>
  <c r="P82" i="7"/>
  <c r="R82" i="7"/>
  <c r="T82" i="7"/>
  <c r="V82" i="7"/>
  <c r="X82" i="7"/>
  <c r="Z82" i="7"/>
  <c r="K83" i="7"/>
  <c r="L83" i="7"/>
  <c r="P83" i="7"/>
  <c r="T83" i="7"/>
  <c r="V83" i="7"/>
  <c r="X83" i="7"/>
  <c r="Z83" i="7"/>
  <c r="K84" i="7"/>
  <c r="L84" i="7"/>
  <c r="N84" i="7"/>
  <c r="P84" i="7"/>
  <c r="R84" i="7"/>
  <c r="T84" i="7"/>
  <c r="V84" i="7"/>
  <c r="X84" i="7"/>
  <c r="Z84" i="7"/>
  <c r="K85" i="7"/>
  <c r="L85" i="7"/>
  <c r="P85" i="7"/>
  <c r="T85" i="7"/>
  <c r="V85" i="7"/>
  <c r="X85" i="7"/>
  <c r="Z85" i="7"/>
  <c r="K86" i="7"/>
  <c r="L86" i="7"/>
  <c r="N86" i="7"/>
  <c r="P86" i="7"/>
  <c r="R86" i="7"/>
  <c r="T86" i="7"/>
  <c r="V86" i="7"/>
  <c r="X86" i="7"/>
  <c r="Z86" i="7"/>
  <c r="K87" i="7"/>
  <c r="L87" i="7"/>
  <c r="P87" i="7"/>
  <c r="T87" i="7"/>
  <c r="V87" i="7"/>
  <c r="X87" i="7"/>
  <c r="Z87" i="7"/>
  <c r="K88" i="7"/>
  <c r="L88" i="7"/>
  <c r="N88" i="7"/>
  <c r="P88" i="7"/>
  <c r="R88" i="7"/>
  <c r="T88" i="7"/>
  <c r="V88" i="7"/>
  <c r="X88" i="7"/>
  <c r="Z88" i="7"/>
  <c r="K89" i="7"/>
  <c r="L89" i="7"/>
  <c r="P89" i="7"/>
  <c r="T89" i="7"/>
  <c r="V89" i="7"/>
  <c r="X89" i="7"/>
  <c r="Z89" i="7"/>
  <c r="K90" i="7"/>
  <c r="L90" i="7"/>
  <c r="N90" i="7"/>
  <c r="P90" i="7"/>
  <c r="R90" i="7"/>
  <c r="T90" i="7"/>
  <c r="V90" i="7"/>
  <c r="X90" i="7"/>
  <c r="Z90" i="7"/>
  <c r="K91" i="7"/>
  <c r="L91" i="7"/>
  <c r="P91" i="7"/>
  <c r="T91" i="7"/>
  <c r="V91" i="7"/>
  <c r="X91" i="7"/>
  <c r="Z91" i="7"/>
  <c r="K92" i="7"/>
  <c r="L92" i="7"/>
  <c r="N92" i="7"/>
  <c r="P92" i="7"/>
  <c r="R92" i="7"/>
  <c r="T92" i="7"/>
  <c r="V92" i="7"/>
  <c r="X92" i="7"/>
  <c r="Z92" i="7"/>
  <c r="K93" i="7"/>
  <c r="L93" i="7"/>
  <c r="P93" i="7"/>
  <c r="T93" i="7"/>
  <c r="V93" i="7"/>
  <c r="X93" i="7"/>
  <c r="Z93" i="7"/>
  <c r="K94" i="7"/>
  <c r="L94" i="7"/>
  <c r="N94" i="7"/>
  <c r="P94" i="7"/>
  <c r="R94" i="7"/>
  <c r="T94" i="7"/>
  <c r="V94" i="7"/>
  <c r="X94" i="7"/>
  <c r="Z94" i="7"/>
  <c r="K95" i="7"/>
  <c r="L95" i="7"/>
  <c r="P95" i="7"/>
  <c r="T95" i="7"/>
  <c r="V95" i="7"/>
  <c r="X95" i="7"/>
  <c r="Z95" i="7"/>
  <c r="K96" i="7"/>
  <c r="L96" i="7"/>
  <c r="N96" i="7"/>
  <c r="P96" i="7"/>
  <c r="R96" i="7"/>
  <c r="T96" i="7"/>
  <c r="V96" i="7"/>
  <c r="X96" i="7"/>
  <c r="Z96" i="7"/>
  <c r="K97" i="7"/>
  <c r="L97" i="7"/>
  <c r="P97" i="7"/>
  <c r="T97" i="7"/>
  <c r="V97" i="7"/>
  <c r="X97" i="7"/>
  <c r="Z97" i="7"/>
  <c r="K98" i="7"/>
  <c r="L98" i="7"/>
  <c r="N98" i="7"/>
  <c r="P98" i="7"/>
  <c r="R98" i="7"/>
  <c r="T98" i="7"/>
  <c r="V98" i="7"/>
  <c r="X98" i="7"/>
  <c r="Z98" i="7"/>
  <c r="K99" i="7"/>
  <c r="L99" i="7"/>
  <c r="P99" i="7"/>
  <c r="T99" i="7"/>
  <c r="V99" i="7"/>
  <c r="X99" i="7"/>
  <c r="Z99" i="7"/>
  <c r="K100" i="7"/>
  <c r="L100" i="7"/>
  <c r="N100" i="7"/>
  <c r="P100" i="7"/>
  <c r="R100" i="7"/>
  <c r="T100" i="7"/>
  <c r="V100" i="7"/>
  <c r="X100" i="7"/>
  <c r="Z100" i="7"/>
  <c r="K101" i="7"/>
  <c r="L101" i="7"/>
  <c r="P101" i="7"/>
  <c r="T101" i="7"/>
  <c r="V101" i="7"/>
  <c r="X101" i="7"/>
  <c r="Z101" i="7"/>
  <c r="K102" i="7"/>
  <c r="L102" i="7"/>
  <c r="N102" i="7"/>
  <c r="P102" i="7"/>
  <c r="R102" i="7"/>
  <c r="T102" i="7"/>
  <c r="V102" i="7"/>
  <c r="X102" i="7"/>
  <c r="Z102" i="7"/>
  <c r="K103" i="7"/>
  <c r="L103" i="7"/>
  <c r="P103" i="7"/>
  <c r="T103" i="7"/>
  <c r="V103" i="7"/>
  <c r="X103" i="7"/>
  <c r="Z103" i="7"/>
  <c r="K104" i="7"/>
  <c r="L104" i="7"/>
  <c r="N104" i="7"/>
  <c r="P104" i="7"/>
  <c r="R104" i="7"/>
  <c r="T104" i="7"/>
  <c r="V104" i="7"/>
  <c r="X104" i="7"/>
  <c r="Z104" i="7"/>
  <c r="K105" i="7"/>
  <c r="L105" i="7"/>
  <c r="P105" i="7"/>
  <c r="T105" i="7"/>
  <c r="V105" i="7"/>
  <c r="X105" i="7"/>
  <c r="Z105" i="7"/>
  <c r="K106" i="7"/>
  <c r="L106" i="7"/>
  <c r="N106" i="7"/>
  <c r="P106" i="7"/>
  <c r="R106" i="7"/>
  <c r="T106" i="7"/>
  <c r="V106" i="7"/>
  <c r="X106" i="7"/>
  <c r="Z106" i="7"/>
  <c r="K107" i="7"/>
  <c r="L107" i="7"/>
  <c r="P107" i="7"/>
  <c r="T107" i="7"/>
  <c r="V107" i="7"/>
  <c r="X107" i="7"/>
  <c r="Z107" i="7"/>
  <c r="K108" i="7"/>
  <c r="L108" i="7"/>
  <c r="N108" i="7"/>
  <c r="P108" i="7"/>
  <c r="R108" i="7"/>
  <c r="T108" i="7"/>
  <c r="V108" i="7"/>
  <c r="X108" i="7"/>
  <c r="Z108" i="7"/>
  <c r="K109" i="7"/>
  <c r="L109" i="7"/>
  <c r="P109" i="7"/>
  <c r="T109" i="7"/>
  <c r="V109" i="7"/>
  <c r="X109" i="7"/>
  <c r="Z109" i="7"/>
  <c r="K110" i="7"/>
  <c r="L110" i="7"/>
  <c r="N110" i="7"/>
  <c r="P110" i="7"/>
  <c r="R110" i="7"/>
  <c r="T110" i="7"/>
  <c r="V110" i="7"/>
  <c r="X110" i="7"/>
  <c r="Z110" i="7"/>
  <c r="K111" i="7"/>
  <c r="L111" i="7"/>
  <c r="P111" i="7"/>
  <c r="T111" i="7"/>
  <c r="V111" i="7"/>
  <c r="X111" i="7"/>
  <c r="Z111" i="7"/>
  <c r="K112" i="7"/>
  <c r="L112" i="7"/>
  <c r="N112" i="7"/>
  <c r="P112" i="7"/>
  <c r="R112" i="7"/>
  <c r="T112" i="7"/>
  <c r="V112" i="7"/>
  <c r="X112" i="7"/>
  <c r="Z112" i="7"/>
  <c r="K113" i="7"/>
  <c r="L113" i="7"/>
  <c r="P113" i="7"/>
  <c r="T113" i="7"/>
  <c r="V113" i="7"/>
  <c r="X113" i="7"/>
  <c r="Z113" i="7"/>
  <c r="K114" i="7"/>
  <c r="L114" i="7"/>
  <c r="N114" i="7"/>
  <c r="P114" i="7"/>
  <c r="R114" i="7"/>
  <c r="T114" i="7"/>
  <c r="V114" i="7"/>
  <c r="X114" i="7"/>
  <c r="Z114" i="7"/>
  <c r="K115" i="7"/>
  <c r="L115" i="7"/>
  <c r="P115" i="7"/>
  <c r="T115" i="7"/>
  <c r="V115" i="7"/>
  <c r="X115" i="7"/>
  <c r="Z115" i="7"/>
  <c r="K116" i="7"/>
  <c r="L116" i="7"/>
  <c r="N116" i="7"/>
  <c r="P116" i="7"/>
  <c r="R116" i="7"/>
  <c r="T116" i="7"/>
  <c r="V116" i="7"/>
  <c r="X116" i="7"/>
  <c r="Z116" i="7"/>
  <c r="K117" i="7"/>
  <c r="L117" i="7"/>
  <c r="P117" i="7"/>
  <c r="T117" i="7"/>
  <c r="V117" i="7"/>
  <c r="X117" i="7"/>
  <c r="Z117" i="7"/>
  <c r="K118" i="7"/>
  <c r="L118" i="7"/>
  <c r="N118" i="7"/>
  <c r="P118" i="7"/>
  <c r="R118" i="7"/>
  <c r="T118" i="7"/>
  <c r="V118" i="7"/>
  <c r="X118" i="7"/>
  <c r="Z118" i="7"/>
  <c r="K119" i="7"/>
  <c r="L119" i="7"/>
  <c r="P119" i="7"/>
  <c r="T119" i="7"/>
  <c r="V119" i="7"/>
  <c r="X119" i="7"/>
  <c r="Z119" i="7"/>
  <c r="K120" i="7"/>
  <c r="L120" i="7"/>
  <c r="N120" i="7"/>
  <c r="P120" i="7"/>
  <c r="R120" i="7"/>
  <c r="T120" i="7"/>
  <c r="V120" i="7"/>
  <c r="X120" i="7"/>
  <c r="Z120" i="7"/>
  <c r="K121" i="7"/>
  <c r="L121" i="7"/>
  <c r="P121" i="7"/>
  <c r="T121" i="7"/>
  <c r="V121" i="7"/>
  <c r="X121" i="7"/>
  <c r="Z121" i="7"/>
  <c r="K122" i="7"/>
  <c r="L122" i="7"/>
  <c r="N122" i="7"/>
  <c r="P122" i="7"/>
  <c r="R122" i="7"/>
  <c r="T122" i="7"/>
  <c r="V122" i="7"/>
  <c r="X122" i="7"/>
  <c r="Z122" i="7"/>
  <c r="K123" i="7"/>
  <c r="L123" i="7"/>
  <c r="P123" i="7"/>
  <c r="T123" i="7"/>
  <c r="V123" i="7"/>
  <c r="X123" i="7"/>
  <c r="Z123" i="7"/>
  <c r="K124" i="7"/>
  <c r="L124" i="7"/>
  <c r="N124" i="7"/>
  <c r="P124" i="7"/>
  <c r="R124" i="7"/>
  <c r="T124" i="7"/>
  <c r="V124" i="7"/>
  <c r="X124" i="7"/>
  <c r="Z124" i="7"/>
  <c r="K125" i="7"/>
  <c r="L125" i="7"/>
  <c r="P125" i="7"/>
  <c r="T125" i="7"/>
  <c r="V125" i="7"/>
  <c r="X125" i="7"/>
  <c r="Z125" i="7"/>
  <c r="K126" i="7"/>
  <c r="L126" i="7"/>
  <c r="N126" i="7"/>
  <c r="P126" i="7"/>
  <c r="R126" i="7"/>
  <c r="T126" i="7"/>
  <c r="V126" i="7"/>
  <c r="X126" i="7"/>
  <c r="Z126" i="7"/>
  <c r="K127" i="7"/>
  <c r="L127" i="7"/>
  <c r="P127" i="7"/>
  <c r="T127" i="7"/>
  <c r="V127" i="7"/>
  <c r="X127" i="7"/>
  <c r="Z127" i="7"/>
  <c r="K128" i="7"/>
  <c r="L128" i="7"/>
  <c r="N128" i="7"/>
  <c r="P128" i="7"/>
  <c r="R128" i="7"/>
  <c r="T128" i="7"/>
  <c r="V128" i="7"/>
  <c r="X128" i="7"/>
  <c r="Z128" i="7"/>
  <c r="K129" i="7"/>
  <c r="L129" i="7"/>
  <c r="P129" i="7"/>
  <c r="T129" i="7"/>
  <c r="V129" i="7"/>
  <c r="X129" i="7"/>
  <c r="Z129" i="7"/>
  <c r="K130" i="7"/>
  <c r="L130" i="7"/>
  <c r="N130" i="7"/>
  <c r="P130" i="7"/>
  <c r="R130" i="7"/>
  <c r="T130" i="7"/>
  <c r="V130" i="7"/>
  <c r="X130" i="7"/>
  <c r="Z130" i="7"/>
  <c r="K131" i="7"/>
  <c r="L131" i="7"/>
  <c r="P131" i="7"/>
  <c r="T131" i="7"/>
  <c r="V131" i="7"/>
  <c r="X131" i="7"/>
  <c r="Z131" i="7"/>
  <c r="K132" i="7"/>
  <c r="L132" i="7"/>
  <c r="N132" i="7"/>
  <c r="P132" i="7"/>
  <c r="R132" i="7"/>
  <c r="T132" i="7"/>
  <c r="V132" i="7"/>
  <c r="X132" i="7"/>
  <c r="Z132" i="7"/>
  <c r="K133" i="7"/>
  <c r="L133" i="7"/>
  <c r="P133" i="7"/>
  <c r="T133" i="7"/>
  <c r="V133" i="7"/>
  <c r="X133" i="7"/>
  <c r="Z133" i="7"/>
  <c r="J8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F45" i="1"/>
  <c r="G45" i="1"/>
  <c r="F55" i="1"/>
  <c r="P8" i="3"/>
  <c r="P11" i="3"/>
  <c r="P12" i="3"/>
  <c r="B16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A63" i="4"/>
  <c r="B63" i="4"/>
  <c r="C63" i="4"/>
  <c r="D63" i="4"/>
  <c r="E63" i="4"/>
  <c r="A64" i="4"/>
  <c r="B64" i="4"/>
  <c r="C64" i="4"/>
  <c r="D64" i="4"/>
  <c r="E64" i="4"/>
  <c r="A65" i="4"/>
  <c r="B65" i="4"/>
  <c r="C65" i="4"/>
  <c r="D65" i="4"/>
  <c r="E65" i="4"/>
  <c r="A66" i="4"/>
  <c r="B66" i="4"/>
  <c r="C66" i="4"/>
  <c r="C82" i="4" s="1"/>
  <c r="C83" i="4" s="1"/>
  <c r="D66" i="4"/>
  <c r="E66" i="4"/>
  <c r="E82" i="4" s="1"/>
  <c r="E83" i="4" s="1"/>
  <c r="A67" i="4"/>
  <c r="B67" i="4"/>
  <c r="C67" i="4"/>
  <c r="D67" i="4"/>
  <c r="E67" i="4"/>
  <c r="A68" i="4"/>
  <c r="B68" i="4"/>
  <c r="C68" i="4"/>
  <c r="D68" i="4"/>
  <c r="E68" i="4"/>
  <c r="A69" i="4"/>
  <c r="B69" i="4"/>
  <c r="C69" i="4"/>
  <c r="D69" i="4"/>
  <c r="E69" i="4"/>
  <c r="A70" i="4"/>
  <c r="B70" i="4"/>
  <c r="C70" i="4"/>
  <c r="D70" i="4"/>
  <c r="E70" i="4"/>
  <c r="A71" i="4"/>
  <c r="B71" i="4"/>
  <c r="C71" i="4"/>
  <c r="D71" i="4"/>
  <c r="E71" i="4"/>
  <c r="A72" i="4"/>
  <c r="B72" i="4"/>
  <c r="C72" i="4"/>
  <c r="D72" i="4"/>
  <c r="E72" i="4"/>
  <c r="A73" i="4"/>
  <c r="B73" i="4"/>
  <c r="C73" i="4"/>
  <c r="D73" i="4"/>
  <c r="E73" i="4"/>
  <c r="A74" i="4"/>
  <c r="B74" i="4"/>
  <c r="C74" i="4"/>
  <c r="D74" i="4"/>
  <c r="E74" i="4"/>
  <c r="A75" i="4"/>
  <c r="B75" i="4"/>
  <c r="C75" i="4"/>
  <c r="D75" i="4"/>
  <c r="E75" i="4"/>
  <c r="A76" i="4"/>
  <c r="B76" i="4"/>
  <c r="C76" i="4"/>
  <c r="D76" i="4"/>
  <c r="E76" i="4"/>
  <c r="A77" i="4"/>
  <c r="B77" i="4"/>
  <c r="C77" i="4"/>
  <c r="D77" i="4"/>
  <c r="E77" i="4"/>
  <c r="A78" i="4"/>
  <c r="B78" i="4"/>
  <c r="C78" i="4"/>
  <c r="D78" i="4"/>
  <c r="E78" i="4"/>
  <c r="A79" i="4"/>
  <c r="B79" i="4"/>
  <c r="C79" i="4"/>
  <c r="D79" i="4"/>
  <c r="E79" i="4"/>
  <c r="A80" i="4"/>
  <c r="B80" i="4"/>
  <c r="C80" i="4"/>
  <c r="D80" i="4"/>
  <c r="E80" i="4"/>
  <c r="B102" i="4"/>
  <c r="B103" i="4" s="1"/>
  <c r="N58" i="7"/>
  <c r="R56" i="7"/>
  <c r="N56" i="7"/>
  <c r="R54" i="7"/>
  <c r="N54" i="7"/>
  <c r="R52" i="7"/>
  <c r="N52" i="7"/>
  <c r="R49" i="7"/>
  <c r="N49" i="7"/>
  <c r="R47" i="7"/>
  <c r="N47" i="7"/>
  <c r="R45" i="7"/>
  <c r="N45" i="7"/>
  <c r="R43" i="7"/>
  <c r="N43" i="7"/>
  <c r="R41" i="7"/>
  <c r="N41" i="7"/>
  <c r="R39" i="7"/>
  <c r="N39" i="7"/>
  <c r="R37" i="7"/>
  <c r="N37" i="7"/>
  <c r="R35" i="7"/>
  <c r="N35" i="7"/>
  <c r="R33" i="7"/>
  <c r="N33" i="7"/>
  <c r="R31" i="7"/>
  <c r="N31" i="7"/>
  <c r="R29" i="7"/>
  <c r="N29" i="7"/>
  <c r="R27" i="7"/>
  <c r="N27" i="7"/>
  <c r="R25" i="7"/>
  <c r="N25" i="7"/>
  <c r="R23" i="7"/>
  <c r="N23" i="7"/>
  <c r="R21" i="7"/>
  <c r="N21" i="7"/>
  <c r="R19" i="7"/>
  <c r="N19" i="7"/>
  <c r="R17" i="7"/>
  <c r="N17" i="7"/>
  <c r="R15" i="7"/>
  <c r="N15" i="7"/>
  <c r="R13" i="7"/>
  <c r="N13" i="7"/>
  <c r="R11" i="7"/>
  <c r="N11" i="7"/>
  <c r="R9" i="7"/>
  <c r="N9" i="7"/>
  <c r="R7" i="7"/>
  <c r="N7" i="7"/>
  <c r="N63" i="7"/>
  <c r="N61" i="7"/>
  <c r="R59" i="7"/>
  <c r="N59" i="7"/>
  <c r="R57" i="7"/>
  <c r="N57" i="7"/>
  <c r="R55" i="7"/>
  <c r="N55" i="7"/>
  <c r="R53" i="7"/>
  <c r="N53" i="7"/>
  <c r="R51" i="7"/>
  <c r="N51" i="7"/>
  <c r="R50" i="7"/>
  <c r="N50" i="7"/>
  <c r="R48" i="7"/>
  <c r="N48" i="7"/>
  <c r="R46" i="7"/>
  <c r="N46" i="7"/>
  <c r="R44" i="7"/>
  <c r="N44" i="7"/>
  <c r="R42" i="7"/>
  <c r="N42" i="7"/>
  <c r="R40" i="7"/>
  <c r="N40" i="7"/>
  <c r="R38" i="7"/>
  <c r="N38" i="7"/>
  <c r="R36" i="7"/>
  <c r="N36" i="7"/>
  <c r="R34" i="7"/>
  <c r="N34" i="7"/>
  <c r="R32" i="7"/>
  <c r="N32" i="7"/>
  <c r="R30" i="7"/>
  <c r="N30" i="7"/>
  <c r="R28" i="7"/>
  <c r="N28" i="7"/>
  <c r="R26" i="7"/>
  <c r="N26" i="7"/>
  <c r="R24" i="7"/>
  <c r="N24" i="7"/>
  <c r="R22" i="7"/>
  <c r="N22" i="7"/>
  <c r="R20" i="7"/>
  <c r="N20" i="7"/>
  <c r="R18" i="7"/>
  <c r="N18" i="7"/>
  <c r="R16" i="7"/>
  <c r="N16" i="7"/>
  <c r="R14" i="7"/>
  <c r="N14" i="7"/>
  <c r="R12" i="7"/>
  <c r="N12" i="7"/>
  <c r="R10" i="7"/>
  <c r="N10" i="7"/>
  <c r="D82" i="4" l="1"/>
  <c r="D83" i="4" s="1"/>
  <c r="B82" i="4"/>
  <c r="B83" i="4" s="1"/>
  <c r="B116" i="4"/>
  <c r="B108" i="4"/>
  <c r="B117" i="4"/>
  <c r="B109" i="4"/>
  <c r="B113" i="4"/>
  <c r="B112" i="4"/>
  <c r="R58" i="7"/>
  <c r="R133" i="7"/>
  <c r="N133" i="7"/>
  <c r="R131" i="7"/>
  <c r="N131" i="7"/>
  <c r="R129" i="7"/>
  <c r="N129" i="7"/>
  <c r="R127" i="7"/>
  <c r="N127" i="7"/>
  <c r="R125" i="7"/>
  <c r="N125" i="7"/>
  <c r="R123" i="7"/>
  <c r="N123" i="7"/>
  <c r="R121" i="7"/>
  <c r="N121" i="7"/>
  <c r="R119" i="7"/>
  <c r="N119" i="7"/>
  <c r="R117" i="7"/>
  <c r="N117" i="7"/>
  <c r="R115" i="7"/>
  <c r="N115" i="7"/>
  <c r="R113" i="7"/>
  <c r="N113" i="7"/>
  <c r="R111" i="7"/>
  <c r="N111" i="7"/>
  <c r="R109" i="7"/>
  <c r="N109" i="7"/>
  <c r="R107" i="7"/>
  <c r="N107" i="7"/>
  <c r="R105" i="7"/>
  <c r="N105" i="7"/>
  <c r="R103" i="7"/>
  <c r="N103" i="7"/>
  <c r="R101" i="7"/>
  <c r="N101" i="7"/>
  <c r="R99" i="7"/>
  <c r="N99" i="7"/>
  <c r="R97" i="7"/>
  <c r="N97" i="7"/>
  <c r="R95" i="7"/>
  <c r="N95" i="7"/>
  <c r="R93" i="7"/>
  <c r="N93" i="7"/>
  <c r="R91" i="7"/>
  <c r="N91" i="7"/>
  <c r="R89" i="7"/>
  <c r="N89" i="7"/>
  <c r="R87" i="7"/>
  <c r="N87" i="7"/>
  <c r="R85" i="7"/>
  <c r="N85" i="7"/>
  <c r="R83" i="7"/>
  <c r="N83" i="7"/>
  <c r="R81" i="7"/>
  <c r="N81" i="7"/>
  <c r="R79" i="7"/>
  <c r="N79" i="7"/>
  <c r="R77" i="7"/>
  <c r="N77" i="7"/>
  <c r="R75" i="7"/>
  <c r="N75" i="7"/>
  <c r="R73" i="7"/>
  <c r="N73" i="7"/>
  <c r="R71" i="7"/>
  <c r="N71" i="7"/>
  <c r="R69" i="7"/>
  <c r="N69" i="7"/>
  <c r="R67" i="7"/>
  <c r="N67" i="7"/>
  <c r="R65" i="7"/>
  <c r="N65" i="7"/>
  <c r="R63" i="7"/>
  <c r="R62" i="7"/>
  <c r="N62" i="7"/>
</calcChain>
</file>

<file path=xl/sharedStrings.xml><?xml version="1.0" encoding="utf-8"?>
<sst xmlns="http://schemas.openxmlformats.org/spreadsheetml/2006/main" count="328" uniqueCount="247">
  <si>
    <t>Operating Fuel Pressure Calculator</t>
  </si>
  <si>
    <t>Static Fuel Pressure with FPR Diaphram Exposed to Atmosphere</t>
  </si>
  <si>
    <t>PSI</t>
  </si>
  <si>
    <t>Static Ratio of Fuel Pressure Regulator =</t>
  </si>
  <si>
    <t>:1</t>
  </si>
  <si>
    <t>Ratio</t>
  </si>
  <si>
    <t>Full Manifold Relative Pressure (Boost) the Engine is going to run</t>
  </si>
  <si>
    <t>Operating Fuel Pressure of Fuel System at Full Manifold Relative Pressure</t>
  </si>
  <si>
    <t>Most OEM FPRs operate at a 1:1 ratio and they work up to a given relative pressure (boost) at which point the FPR</t>
  </si>
  <si>
    <t>can no longer raise the fuel pressure. The failure point of a stock FPR is usually around 18-24psi. This is usually</t>
  </si>
  <si>
    <t>a mechanical limitation that has been engineered into the system to keep the cost of the production FPRs down. If</t>
  </si>
  <si>
    <t>you are going to continuously run more relative pressure (boost) than this then you may want to upgrade your FPR.</t>
  </si>
  <si>
    <t>Available Cycle Time</t>
  </si>
  <si>
    <t>For Port Injection</t>
  </si>
  <si>
    <t>For Direct Injection (DI)</t>
  </si>
  <si>
    <t>Engine RPM</t>
  </si>
  <si>
    <t>Engines</t>
  </si>
  <si>
    <t>IDC = IPW * rpm / 1200 = %</t>
  </si>
  <si>
    <t>Fuel Injector Calculator</t>
  </si>
  <si>
    <t>Estimated Crankshaft HP</t>
  </si>
  <si>
    <t>BHP</t>
  </si>
  <si>
    <t>BSFC for N/A = .35 - .50</t>
  </si>
  <si>
    <t>Brake Specific Fuel Consumption</t>
  </si>
  <si>
    <t>BSFC</t>
  </si>
  <si>
    <t>BSFC for Supercharged = .50 - .60</t>
  </si>
  <si>
    <t>Quantity of Same Sized Injectors that will be used</t>
  </si>
  <si>
    <t>BSFC for Turbocharged = .55 - .65</t>
  </si>
  <si>
    <t>Maximum Injector Duty Cycle you want to use</t>
  </si>
  <si>
    <t>BSFC for Turbocharged w/ coated internals = .45 - .50</t>
  </si>
  <si>
    <t>System Operating Fuel Pressure @ Fuel Rail</t>
  </si>
  <si>
    <t>II</t>
  </si>
  <si>
    <t>Static Flow Rate for Specified Fuel Injector</t>
  </si>
  <si>
    <t>cc/min</t>
  </si>
  <si>
    <t>lb/Hr</t>
  </si>
  <si>
    <t>Fuel Flow Calculator Based on</t>
  </si>
  <si>
    <t>Change in Operating Fuel Pressure</t>
  </si>
  <si>
    <t>Fuel Injector Size (cc/min or lb/Hr)</t>
  </si>
  <si>
    <t>Existing Fuel Pressure</t>
  </si>
  <si>
    <t>psi</t>
  </si>
  <si>
    <t>New Fuel Pressure</t>
  </si>
  <si>
    <t xml:space="preserve">Stock Injector Size = </t>
  </si>
  <si>
    <t>X</t>
  </si>
  <si>
    <t>X =</t>
  </si>
  <si>
    <t xml:space="preserve">New Injector Size = </t>
  </si>
  <si>
    <t xml:space="preserve"> = Stock Fuel Injector Scale Value</t>
  </si>
  <si>
    <t>=</t>
  </si>
  <si>
    <t>This multiplier is to be applied to the Intake Calibration for the MAF voltage</t>
  </si>
  <si>
    <t>where your datalog shows your measured Lambda (AFR) is different from</t>
  </si>
  <si>
    <t>Multiplier</t>
  </si>
  <si>
    <t>in Primary Fuel (PF) Table</t>
  </si>
  <si>
    <t>@ Exhaust Stream</t>
  </si>
  <si>
    <t>the Lambda (AFR) dictated in your Primary Fuel table.</t>
  </si>
  <si>
    <t>Global Intake Calibration Multiplier</t>
  </si>
  <si>
    <t>= pi</t>
  </si>
  <si>
    <t>MAF</t>
  </si>
  <si>
    <t>Lambda dictated</t>
  </si>
  <si>
    <t>Lambda Measured</t>
  </si>
  <si>
    <t>This calculation should only be used to assist you in the generation of a base map so that you can start your vehicle which has a</t>
  </si>
  <si>
    <t>MAF housing other than stock installed on it. Tuning your Intake Calibration table must be performed after you have started your</t>
  </si>
  <si>
    <t>Lambda λ</t>
  </si>
  <si>
    <t>AFR</t>
  </si>
  <si>
    <t>Fuel tabel. Applying this multiplier against the corresponding MAF voltage in</t>
  </si>
  <si>
    <t>your Intake Calibration table will effectively lean out your fuel curve.</t>
  </si>
  <si>
    <t>switching your intake to an aftermarket you can use this multiplier to glabaly modify your Intake Calibration table based on the</t>
  </si>
  <si>
    <t>difference in diameters (surface area) between the two intakes, follow Step 1) below</t>
  </si>
  <si>
    <t>Applying this multiplier against the corresponding MAF voltage in your Intake</t>
  </si>
  <si>
    <t>Step 1) Enter the inside diameter for your stock MAF housing, choose from below list.</t>
  </si>
  <si>
    <t>Calibration table will effectively richen up your fuel curve.</t>
  </si>
  <si>
    <t>Step 2) Enter the inside diameter for aftermarket MAF housing.</t>
  </si>
  <si>
    <t>Step 4) Copy (CTRL+C) the data from cell B15 from this worksheet, highlight all of the lower cells in the Intake Calibration table,</t>
  </si>
  <si>
    <t>2.0L WRX MAF Voltage</t>
  </si>
  <si>
    <t xml:space="preserve">            press the "m" key, then paste (CTRL+V) the copied value into the dialog box asking for a floating point value then press</t>
  </si>
  <si>
    <t>Lambda (AFR) Dictated in PF</t>
  </si>
  <si>
    <t xml:space="preserve">            the Enter key.</t>
  </si>
  <si>
    <t>Lambda (AFR) Measured</t>
  </si>
  <si>
    <t>MAF Voltage Multiplier</t>
  </si>
  <si>
    <t>Intake Diameter Surface Area</t>
  </si>
  <si>
    <t>2.5L STi &amp; WRX MAF Voltage</t>
  </si>
  <si>
    <t>mm</t>
  </si>
  <si>
    <t>~ ID of stock 2002-2005 USDM WRX MAF housing</t>
  </si>
  <si>
    <t>~ ID of stock 2006 USDM WRX MAF housing</t>
  </si>
  <si>
    <t>~ ID of stock USDM 2004-2006 USDM STi MAF housing</t>
  </si>
  <si>
    <t>~ ID of stock USDM 2007 USDM STi MAF housing</t>
  </si>
  <si>
    <t>~ ID of stock 2005+ Legacy GT MAF housing</t>
  </si>
  <si>
    <t>~ ID of COBB Tuning SF MAF housing</t>
  </si>
  <si>
    <t>2.5L LGT MAF Voltage</t>
  </si>
  <si>
    <t>~ ID of USDM SPT MAF housing</t>
  </si>
  <si>
    <t>~ ID of APS Cold Air Intake System - 65mm, P/N APSWRX-HFA/01</t>
  </si>
  <si>
    <t>~ ID of APS Cold Air Intake System - 70mm, P/N APSWRX-HFA/02</t>
  </si>
  <si>
    <t>~ ID of APS Pod Air Intake System - ??mm, P/N APSWRX-PAC/01</t>
  </si>
  <si>
    <t>~ ID of Apex-i Power Intake System, P/N 507-F004. Measurement not verified</t>
  </si>
  <si>
    <t>~ ID of Injen STi Cold Air Intake System - 65mm, P/N IS1201</t>
  </si>
  <si>
    <t>Stock</t>
  </si>
  <si>
    <t>Reference Ground</t>
  </si>
  <si>
    <t>Black/Green</t>
  </si>
  <si>
    <t>Black</t>
  </si>
  <si>
    <t>or Black/Blue</t>
  </si>
  <si>
    <t>+5V Power Supply</t>
  </si>
  <si>
    <t>Red</t>
  </si>
  <si>
    <t>Sensor Signal</t>
  </si>
  <si>
    <t>Orange</t>
  </si>
  <si>
    <t>Green</t>
  </si>
  <si>
    <t>AEM Sensor Calibration Data:</t>
  </si>
  <si>
    <t>http://www.aempower.com/images/products/Installation Instructions Pressure Sensor.pdf</t>
  </si>
  <si>
    <t>Note: Their table is misleading.  The sensors that are listed with a range in absolute have calibration tables given in relative.  It's obviously offset by exactly 14.7, however, so conversion is easy.</t>
  </si>
  <si>
    <t xml:space="preserve">Voltage </t>
  </si>
  <si>
    <t xml:space="preserve">30-2130-15 </t>
  </si>
  <si>
    <t xml:space="preserve">30-2130-30 </t>
  </si>
  <si>
    <t xml:space="preserve">30-2130-50 </t>
  </si>
  <si>
    <t xml:space="preserve">30-2130-75 </t>
  </si>
  <si>
    <t>&lt;- Sensor PN</t>
  </si>
  <si>
    <t xml:space="preserve">Range </t>
  </si>
  <si>
    <t xml:space="preserve">0-15 PSIa </t>
  </si>
  <si>
    <t xml:space="preserve">0-30 PSIa </t>
  </si>
  <si>
    <t xml:space="preserve">0-50 PSIa </t>
  </si>
  <si>
    <t xml:space="preserve">0-75 PSIa </t>
  </si>
  <si>
    <t>&lt;- Stated Range in Absolute</t>
  </si>
  <si>
    <t>&lt;- Stated Calibration in Relative</t>
  </si>
  <si>
    <t>AEM Sensor Calibration Data, PSIa:</t>
  </si>
  <si>
    <t>Slope:</t>
  </si>
  <si>
    <t>Intercept:</t>
  </si>
  <si>
    <t>1 PSI =</t>
  </si>
  <si>
    <t>torr (mm/Hg)</t>
  </si>
  <si>
    <t>* Conversion factors from Google</t>
  </si>
  <si>
    <t>AEM Sensor PN:</t>
  </si>
  <si>
    <t>Range:</t>
  </si>
  <si>
    <t>3.5 bar</t>
  </si>
  <si>
    <t>5 bar</t>
  </si>
  <si>
    <t>Multiplier:</t>
  </si>
  <si>
    <t>Offset:</t>
  </si>
  <si>
    <t>Voltage (x)</t>
  </si>
  <si>
    <t>Enter Point 1 -&gt;</t>
  </si>
  <si>
    <t>Enter Point 2 -&gt;</t>
  </si>
  <si>
    <t>Slope (m):</t>
  </si>
  <si>
    <t>Intercept (b):</t>
  </si>
  <si>
    <t>AccessTUNER Calibration Values:</t>
  </si>
  <si>
    <t>Multipler:</t>
  </si>
  <si>
    <t xml:space="preserve">Offset: </t>
  </si>
  <si>
    <t>Phi φ or</t>
  </si>
  <si>
    <t>Petrol</t>
  </si>
  <si>
    <t>Winter</t>
  </si>
  <si>
    <t>Summer</t>
  </si>
  <si>
    <t>Fuel</t>
  </si>
  <si>
    <t>AFRst</t>
  </si>
  <si>
    <t>FARst</t>
  </si>
  <si>
    <t>Lambda</t>
  </si>
  <si>
    <t>λ</t>
  </si>
  <si>
    <t>E10 AFRst</t>
  </si>
  <si>
    <t>E85 AFRst</t>
  </si>
  <si>
    <t>E100 AFRst</t>
  </si>
  <si>
    <t>Methanol AFRst</t>
  </si>
  <si>
    <t>Propane AFRst</t>
  </si>
  <si>
    <t>CNG AFRst</t>
  </si>
  <si>
    <t>Equivalent</t>
  </si>
  <si>
    <t>Target</t>
  </si>
  <si>
    <t>Gasoline stoich</t>
  </si>
  <si>
    <t>Gasoline Max power rich</t>
  </si>
  <si>
    <t>Gasoline Max power lean</t>
  </si>
  <si>
    <t>E85 stoich</t>
  </si>
  <si>
    <t>E85 Max power rich</t>
  </si>
  <si>
    <t>E85 Max power lean</t>
  </si>
  <si>
    <t>E100 stoich</t>
  </si>
  <si>
    <t>E100 Max power rich</t>
  </si>
  <si>
    <t>E100 Max power lean</t>
  </si>
  <si>
    <t>Air/Fuel Ratio is always computed on the basis of ratios of MASS (not volume). The following is a</t>
  </si>
  <si>
    <t>computation of the theoretical E100 (100% ethanol, C2H6O) Air Fuel Ratio, based on</t>
  </si>
  <si>
    <t>stoichiometric (perfect combustion) principles: C2H6O + 3 O2 = 2 CO2 + 3 H2O</t>
  </si>
  <si>
    <t xml:space="preserve">1 mol x 46.0684 g/mol Ethanol : 3 mol x 2 x 15.9994 g/mol Oxygen </t>
  </si>
  <si>
    <t xml:space="preserve">46.0684 : 95.9964 = 1:2.0838 for the fuel:oxygen ratio for perfect (i.e., stoichiometric) combustion. </t>
  </si>
  <si>
    <t>Oxygen is 20.9% of air by volume, or equivalently, 23.133% of air by mass, assuming that</t>
  </si>
  <si>
    <t>atmospheric gases behave as ideal gases.</t>
  </si>
  <si>
    <t xml:space="preserve">Hence, the theoretical stoichiometric air fuel ratio for E100 (100% ethanol) is: </t>
  </si>
  <si>
    <t xml:space="preserve">(2.0838/0.23133) : 1 = 9.0078 : 1 </t>
  </si>
  <si>
    <t xml:space="preserve">So, for E85 (summer blend), the theoretical stoichiometric air fuel ratio can be calculated as: </t>
  </si>
  <si>
    <t xml:space="preserve">0.85 x 9.0078 + 0.15 x 14.7 = 9.8616 </t>
  </si>
  <si>
    <t xml:space="preserve">Likewise, for E85 (winter blend), the theoretical stoichiometric air fuel ratio can be calculated as: </t>
  </si>
  <si>
    <t xml:space="preserve">0.70 x 9.0078 + 0.30 x 14.7 = 10.7155, which is closer to the gasoline air fuel ratio. </t>
  </si>
  <si>
    <t>OCTANE MIXTURE CALCULATOR</t>
  </si>
  <si>
    <t xml:space="preserve">If I have </t>
  </si>
  <si>
    <t xml:space="preserve">gallons of </t>
  </si>
  <si>
    <t xml:space="preserve">octane fuel and I mix it with </t>
  </si>
  <si>
    <t>octane fuel, what do I get?</t>
  </si>
  <si>
    <t>You would then have</t>
  </si>
  <si>
    <t>octane fuel, after the fuel has properly mixed.</t>
  </si>
  <si>
    <t>Volts</t>
  </si>
  <si>
    <t>bar</t>
  </si>
  <si>
    <t>kpa</t>
  </si>
  <si>
    <t>Abs. Pressure/Output (y)</t>
  </si>
  <si>
    <t>MAP Sensor Calibrations are entered into AccessTUNER as "multiplier" and "offset".  These values are based on the linear equation y=mx+b, where y = MAP, m = multipler, x = sensor output voltage and b = offset.  These values are input into AccessTUNER as in PSIa, assuming standard units are selected.  Thus the importance for converting into an absolute output as done above, if neccesary.</t>
  </si>
  <si>
    <t>OmniPower Sensor PN:</t>
  </si>
  <si>
    <t>MAP-STI-3BR</t>
  </si>
  <si>
    <t>MAP-STI-4BR</t>
  </si>
  <si>
    <t>3 bar</t>
  </si>
  <si>
    <t>4 bar</t>
  </si>
  <si>
    <t>GM Sensor PN:</t>
  </si>
  <si>
    <t>AEM/Zeitronix</t>
  </si>
  <si>
    <t>This Tab Last Updated: 6/12/2012 by Lance Lucas</t>
  </si>
  <si>
    <t>AccessTUNER MAP Sensor Calibration Data:</t>
  </si>
  <si>
    <t>Copyright © 2012 COBB Tuning, Inc.  All rights reserved.</t>
  </si>
  <si>
    <t>30-2010</t>
  </si>
  <si>
    <t>Scalar (E10)</t>
  </si>
  <si>
    <t>Scalar (E85)</t>
  </si>
  <si>
    <t>Latency Values</t>
  </si>
  <si>
    <t>Injector Dynamics ID1000</t>
  </si>
  <si>
    <t>Voltage (2.5L)</t>
  </si>
  <si>
    <t>Latency (ms)</t>
  </si>
  <si>
    <t>Voltage (2.0L)</t>
  </si>
  <si>
    <t>Injector Dynamics ID2000</t>
  </si>
  <si>
    <t>AccessTUNER Injector Calibration Data:</t>
  </si>
  <si>
    <t>FIC1100</t>
  </si>
  <si>
    <t>WARNING: REFERENCE VALUES ONLY!!!  Final injector calibration MUST be done using accurate wideband O2 readings by competent calibrator!  USE AT YOUR OWN RISK!</t>
  </si>
  <si>
    <t>Injector Brand(s)/Type(s)</t>
  </si>
  <si>
    <r>
      <t xml:space="preserve">= Intake Calibration Multiplier </t>
    </r>
    <r>
      <rPr>
        <b/>
        <sz val="10"/>
        <rFont val="Calibri"/>
        <family val="2"/>
        <scheme val="minor"/>
      </rPr>
      <t>IF</t>
    </r>
    <r>
      <rPr>
        <sz val="10"/>
        <rFont val="Calibri"/>
        <family val="2"/>
        <scheme val="minor"/>
      </rPr>
      <t xml:space="preserve"> your fuel curve is richer than what is dictated in Primary</t>
    </r>
  </si>
  <si>
    <r>
      <t xml:space="preserve">= Intake Calibration Multiplier </t>
    </r>
    <r>
      <rPr>
        <b/>
        <sz val="10"/>
        <rFont val="Calibri"/>
        <family val="2"/>
        <scheme val="minor"/>
      </rPr>
      <t>IF</t>
    </r>
    <r>
      <rPr>
        <sz val="10"/>
        <rFont val="Calibri"/>
        <family val="2"/>
        <scheme val="minor"/>
      </rPr>
      <t xml:space="preserve"> your fuel curve is leaner than what is dictated in Primary</t>
    </r>
  </si>
  <si>
    <r>
      <t xml:space="preserve">Step 3) Your </t>
    </r>
    <r>
      <rPr>
        <b/>
        <sz val="10"/>
        <rFont val="Calibri"/>
        <family val="2"/>
        <scheme val="minor"/>
      </rPr>
      <t>Global Intake Calibration Multiplier</t>
    </r>
  </si>
  <si>
    <r>
      <t xml:space="preserve">Surface Area of a Sphere = 4 </t>
    </r>
    <r>
      <rPr>
        <i/>
        <sz val="10"/>
        <rFont val="Calibri"/>
        <family val="2"/>
        <scheme val="minor"/>
      </rPr>
      <t>pi</t>
    </r>
    <r>
      <rPr>
        <sz val="10"/>
        <rFont val="Calibri"/>
        <family val="2"/>
        <scheme val="minor"/>
      </rPr>
      <t xml:space="preserve"> r</t>
    </r>
    <r>
      <rPr>
        <vertAlign val="superscript"/>
        <sz val="10"/>
        <rFont val="Calibri"/>
        <family val="2"/>
        <scheme val="minor"/>
      </rPr>
      <t xml:space="preserve"> 2</t>
    </r>
  </si>
  <si>
    <t>vehicle. Please refer to the "AccessECU Software Calibration and Tuning Guides for Subaru v1.XX.pdf" document which explains</t>
  </si>
  <si>
    <t>how to tune your intake calibration using the live tuning features of the AccessECU ProTUNER and StreetTUNER software. When</t>
  </si>
  <si>
    <t>SS MAP Sensor Wiring:</t>
  </si>
  <si>
    <t>Copyright © 2012 Cobb Tuning, Inc.  All rights reserved.</t>
  </si>
  <si>
    <t>DIY Map Sensor Calibration Calculator:</t>
  </si>
  <si>
    <t>Subaru OEM 06-07 WRX</t>
  </si>
  <si>
    <t>Voltage</t>
  </si>
  <si>
    <t>-</t>
  </si>
  <si>
    <t>Temp °C</t>
  </si>
  <si>
    <t>Temp °F</t>
  </si>
  <si>
    <t>NOTE: Be sure to set DTC/CEL thresholds for MAP sensor that are appropriate for the new sensor's voltage range or out-of-range DTC may occur.</t>
  </si>
  <si>
    <t>With two known points and absolute pressure unit types, any linear MAP sensor calibration can be quickly calculated (y=mx+b).  The calibration data can be entered as volts against Kpa, PSIa or BAR:</t>
  </si>
  <si>
    <t xml:space="preserve"> = New Fuel Injector Scale Value</t>
  </si>
  <si>
    <t>If sensor input values (cells C99-C100) are in Kpa:</t>
  </si>
  <si>
    <t>If sensor input values (cells C99-C100) are in PSIa:</t>
  </si>
  <si>
    <t>If sensor input values (cells C99-C100) are in BAR:</t>
  </si>
  <si>
    <t>PSIa</t>
  </si>
  <si>
    <t>NOTE: Some axis values have been altered from stock for 2.5L ECU to best-match industry standard injector rating systems.  Axis values for 2L can only be edited when using new SD ECU.</t>
  </si>
  <si>
    <t>NOTE: Data for FIC1100 has been updated to reflect newer information from mfg.  The physical injector remained unchanged.</t>
  </si>
  <si>
    <t>NOTE: Latency data provided is for a stock 3 bar (43.5psi) base pressure.  Please contact mfg for latency data at higher base pressures.</t>
  </si>
  <si>
    <t>Subaru OEM 08-13 STI</t>
  </si>
  <si>
    <t>Subaru OEM 08-13 WRX</t>
  </si>
  <si>
    <t>Copyright © 2013 COBB Tuning, Inc.  All rights reserved.</t>
  </si>
  <si>
    <t>Unknown Fuel Injector Scalar Calculator:</t>
  </si>
  <si>
    <t>COBB 1000cc Injectors</t>
  </si>
  <si>
    <t>Injector Dynamics ID1300</t>
  </si>
  <si>
    <t>This Tab Last Updated: 02/27/2014 by Lance Lucas</t>
  </si>
  <si>
    <t>Copyright © 2014 COBB Tuning, Inc.  All rights reserved.</t>
  </si>
  <si>
    <t>AccessTUNER IAT Sensor Calibration Data for GM/AEM IAT Sensors:</t>
  </si>
  <si>
    <t>NOTE: PLEASE SEE FULL CHARACERTIZATION DATA FOR COBB 1000cc AND ID1000 AT "https://cobb.box.com/312100instructions"</t>
  </si>
  <si>
    <t>This Tab Last Updated: 03/03/2014 by Lance Lucas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</si>
</sst>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;&quot; (&quot;#,##0.00\);&quot; -&quot;#\ ;@\ "/>
    <numFmt numFmtId="165" formatCode="#,##0.0\ ;&quot; (&quot;#,##0.0\);&quot; -&quot;#\ ;@\ "/>
    <numFmt numFmtId="166" formatCode="0.0"/>
    <numFmt numFmtId="167" formatCode="0.0000"/>
    <numFmt numFmtId="168" formatCode="0.000000"/>
    <numFmt numFmtId="169" formatCode="0.00000000000000"/>
    <numFmt numFmtId="170" formatCode="0.000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76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14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5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thin">
        <color indexed="64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thin">
        <color indexed="64"/>
      </bottom>
      <diagonal/>
    </border>
    <border>
      <left style="double">
        <color rgb="FF3F3F3F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3F3F3F"/>
      </right>
      <top style="thin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thin">
        <color indexed="64"/>
      </top>
      <bottom style="double">
        <color rgb="FF3F3F3F"/>
      </bottom>
      <diagonal/>
    </border>
    <border>
      <left style="double">
        <color rgb="FF3F3F3F"/>
      </left>
      <right style="thin">
        <color indexed="64"/>
      </right>
      <top style="thin">
        <color indexed="64"/>
      </top>
      <bottom style="double">
        <color rgb="FF3F3F3F"/>
      </bottom>
      <diagonal/>
    </border>
  </borders>
  <cellStyleXfs count="12">
    <xf numFmtId="0" fontId="0" fillId="0" borderId="0"/>
    <xf numFmtId="164" fontId="3" fillId="0" borderId="0" applyFill="0" applyBorder="0" applyAlignment="0" applyProtection="0"/>
    <xf numFmtId="0" fontId="2" fillId="0" borderId="0"/>
    <xf numFmtId="0" fontId="3" fillId="0" borderId="0"/>
    <xf numFmtId="9" fontId="3" fillId="0" borderId="0" applyFill="0" applyBorder="0" applyAlignment="0" applyProtection="0"/>
    <xf numFmtId="0" fontId="11" fillId="3" borderId="35" applyNumberFormat="0" applyAlignment="0" applyProtection="0"/>
    <xf numFmtId="0" fontId="1" fillId="0" borderId="0"/>
    <xf numFmtId="0" fontId="3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19" fillId="4" borderId="35" applyNumberFormat="0" applyAlignment="0" applyProtection="0"/>
    <xf numFmtId="0" fontId="20" fillId="5" borderId="42" applyNumberFormat="0" applyAlignment="0" applyProtection="0"/>
  </cellStyleXfs>
  <cellXfs count="24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7" fontId="6" fillId="0" borderId="0" xfId="0" applyNumberFormat="1" applyFont="1"/>
    <xf numFmtId="0" fontId="4" fillId="0" borderId="27" xfId="3" applyFont="1" applyBorder="1"/>
    <xf numFmtId="0" fontId="4" fillId="0" borderId="0" xfId="3" applyFont="1" applyBorder="1"/>
    <xf numFmtId="0" fontId="4" fillId="0" borderId="29" xfId="3" applyFont="1" applyBorder="1"/>
    <xf numFmtId="0" fontId="6" fillId="0" borderId="29" xfId="3" applyFont="1" applyBorder="1"/>
    <xf numFmtId="0" fontId="6" fillId="0" borderId="0" xfId="3" applyFont="1" applyBorder="1" applyAlignment="1">
      <alignment horizontal="right"/>
    </xf>
    <xf numFmtId="170" fontId="5" fillId="0" borderId="0" xfId="3" applyNumberFormat="1" applyFont="1" applyBorder="1" applyAlignment="1">
      <alignment horizontal="right"/>
    </xf>
    <xf numFmtId="170" fontId="8" fillId="0" borderId="0" xfId="3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/>
    <xf numFmtId="170" fontId="6" fillId="0" borderId="0" xfId="3" applyNumberFormat="1" applyFont="1" applyBorder="1" applyAlignment="1">
      <alignment horizontal="right"/>
    </xf>
    <xf numFmtId="0" fontId="6" fillId="0" borderId="0" xfId="0" applyFont="1" applyBorder="1"/>
    <xf numFmtId="167" fontId="5" fillId="0" borderId="0" xfId="0" applyNumberFormat="1" applyFont="1" applyBorder="1"/>
    <xf numFmtId="0" fontId="6" fillId="0" borderId="31" xfId="3" applyFont="1" applyBorder="1"/>
    <xf numFmtId="0" fontId="6" fillId="0" borderId="0" xfId="3" applyFont="1" applyBorder="1"/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/>
    <xf numFmtId="0" fontId="4" fillId="0" borderId="0" xfId="0" applyFont="1" applyBorder="1" applyAlignment="1">
      <alignment horizontal="center"/>
    </xf>
    <xf numFmtId="0" fontId="4" fillId="0" borderId="21" xfId="0" applyFont="1" applyBorder="1"/>
    <xf numFmtId="0" fontId="4" fillId="0" borderId="23" xfId="0" applyFont="1" applyBorder="1" applyAlignment="1">
      <alignment horizontal="center"/>
    </xf>
    <xf numFmtId="0" fontId="4" fillId="0" borderId="23" xfId="0" applyFont="1" applyBorder="1"/>
    <xf numFmtId="0" fontId="4" fillId="0" borderId="24" xfId="0" applyFont="1" applyBorder="1"/>
    <xf numFmtId="0" fontId="4" fillId="0" borderId="0" xfId="0" applyFont="1" applyBorder="1" applyAlignment="1">
      <alignment horizontal="right"/>
    </xf>
    <xf numFmtId="0" fontId="6" fillId="0" borderId="1" xfId="3" applyFont="1" applyBorder="1"/>
    <xf numFmtId="0" fontId="4" fillId="0" borderId="2" xfId="3" applyFont="1" applyBorder="1"/>
    <xf numFmtId="0" fontId="4" fillId="0" borderId="3" xfId="3" applyFont="1" applyBorder="1"/>
    <xf numFmtId="0" fontId="4" fillId="0" borderId="0" xfId="3" applyFont="1"/>
    <xf numFmtId="0" fontId="10" fillId="0" borderId="4" xfId="2" applyNumberFormat="1" applyFont="1" applyFill="1" applyBorder="1" applyAlignment="1" applyProtection="1"/>
    <xf numFmtId="0" fontId="4" fillId="0" borderId="5" xfId="3" applyFont="1" applyBorder="1"/>
    <xf numFmtId="0" fontId="4" fillId="0" borderId="4" xfId="3" applyFont="1" applyBorder="1"/>
    <xf numFmtId="0" fontId="4" fillId="0" borderId="0" xfId="3" applyFont="1" applyBorder="1" applyAlignment="1">
      <alignment horizontal="right"/>
    </xf>
    <xf numFmtId="0" fontId="4" fillId="0" borderId="0" xfId="3" applyFont="1" applyFill="1" applyBorder="1" applyAlignment="1">
      <alignment horizontal="left"/>
    </xf>
    <xf numFmtId="0" fontId="4" fillId="0" borderId="0" xfId="3" applyFont="1" applyBorder="1" applyAlignment="1">
      <alignment horizontal="left"/>
    </xf>
    <xf numFmtId="2" fontId="4" fillId="0" borderId="4" xfId="3" applyNumberFormat="1" applyFont="1" applyBorder="1"/>
    <xf numFmtId="2" fontId="4" fillId="0" borderId="0" xfId="3" applyNumberFormat="1" applyFont="1" applyBorder="1" applyAlignment="1">
      <alignment horizontal="right"/>
    </xf>
    <xf numFmtId="2" fontId="4" fillId="0" borderId="6" xfId="3" applyNumberFormat="1" applyFont="1" applyBorder="1"/>
    <xf numFmtId="2" fontId="4" fillId="0" borderId="7" xfId="3" applyNumberFormat="1" applyFont="1" applyBorder="1" applyAlignment="1">
      <alignment horizontal="right"/>
    </xf>
    <xf numFmtId="0" fontId="4" fillId="0" borderId="7" xfId="3" applyFont="1" applyBorder="1"/>
    <xf numFmtId="0" fontId="4" fillId="0" borderId="8" xfId="3" applyFont="1" applyBorder="1"/>
    <xf numFmtId="0" fontId="4" fillId="0" borderId="5" xfId="3" applyFont="1" applyBorder="1" applyAlignment="1">
      <alignment horizontal="right"/>
    </xf>
    <xf numFmtId="2" fontId="4" fillId="0" borderId="5" xfId="3" applyNumberFormat="1" applyFont="1" applyBorder="1" applyAlignment="1">
      <alignment horizontal="right"/>
    </xf>
    <xf numFmtId="0" fontId="4" fillId="0" borderId="4" xfId="3" applyFont="1" applyBorder="1" applyAlignment="1"/>
    <xf numFmtId="0" fontId="4" fillId="0" borderId="6" xfId="3" applyFont="1" applyBorder="1"/>
    <xf numFmtId="2" fontId="4" fillId="0" borderId="8" xfId="3" applyNumberFormat="1" applyFont="1" applyBorder="1" applyAlignment="1">
      <alignment horizontal="right"/>
    </xf>
    <xf numFmtId="0" fontId="4" fillId="0" borderId="29" xfId="3" applyNumberFormat="1" applyFont="1" applyBorder="1"/>
    <xf numFmtId="0" fontId="4" fillId="0" borderId="0" xfId="3" applyNumberFormat="1" applyFont="1" applyBorder="1"/>
    <xf numFmtId="0" fontId="4" fillId="0" borderId="30" xfId="3" applyNumberFormat="1" applyFont="1" applyBorder="1"/>
    <xf numFmtId="0" fontId="4" fillId="0" borderId="31" xfId="3" applyNumberFormat="1" applyFont="1" applyBorder="1"/>
    <xf numFmtId="0" fontId="4" fillId="0" borderId="32" xfId="3" applyNumberFormat="1" applyFont="1" applyBorder="1"/>
    <xf numFmtId="0" fontId="4" fillId="0" borderId="33" xfId="3" applyNumberFormat="1" applyFont="1" applyBorder="1"/>
    <xf numFmtId="170" fontId="4" fillId="0" borderId="0" xfId="3" applyNumberFormat="1" applyFont="1" applyBorder="1" applyAlignment="1">
      <alignment horizontal="right"/>
    </xf>
    <xf numFmtId="170" fontId="4" fillId="0" borderId="0" xfId="3" applyNumberFormat="1" applyFont="1" applyBorder="1"/>
    <xf numFmtId="170" fontId="8" fillId="0" borderId="32" xfId="3" applyNumberFormat="1" applyFont="1" applyBorder="1" applyAlignment="1">
      <alignment horizontal="right"/>
    </xf>
    <xf numFmtId="0" fontId="5" fillId="0" borderId="0" xfId="0" applyFont="1" applyBorder="1"/>
    <xf numFmtId="2" fontId="4" fillId="0" borderId="0" xfId="0" applyNumberFormat="1" applyFont="1"/>
    <xf numFmtId="2" fontId="6" fillId="0" borderId="0" xfId="0" applyNumberFormat="1" applyFont="1"/>
    <xf numFmtId="2" fontId="6" fillId="0" borderId="0" xfId="0" applyNumberFormat="1" applyFont="1" applyAlignment="1">
      <alignment horizontal="center"/>
    </xf>
    <xf numFmtId="167" fontId="6" fillId="0" borderId="0" xfId="0" applyNumberFormat="1" applyFont="1" applyBorder="1"/>
    <xf numFmtId="0" fontId="6" fillId="0" borderId="0" xfId="3" applyFont="1" applyBorder="1" applyAlignment="1">
      <alignment vertical="center"/>
    </xf>
    <xf numFmtId="167" fontId="6" fillId="0" borderId="27" xfId="0" applyNumberFormat="1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30" xfId="0" applyFont="1" applyBorder="1"/>
    <xf numFmtId="0" fontId="12" fillId="0" borderId="29" xfId="0" applyFont="1" applyBorder="1"/>
    <xf numFmtId="2" fontId="12" fillId="0" borderId="0" xfId="0" applyNumberFormat="1" applyFont="1" applyBorder="1"/>
    <xf numFmtId="2" fontId="12" fillId="0" borderId="30" xfId="0" applyNumberFormat="1" applyFont="1" applyBorder="1"/>
    <xf numFmtId="0" fontId="12" fillId="0" borderId="31" xfId="0" applyFont="1" applyBorder="1"/>
    <xf numFmtId="0" fontId="4" fillId="0" borderId="29" xfId="0" applyFont="1" applyBorder="1"/>
    <xf numFmtId="0" fontId="4" fillId="0" borderId="32" xfId="0" applyFont="1" applyBorder="1"/>
    <xf numFmtId="0" fontId="4" fillId="0" borderId="39" xfId="0" applyFont="1" applyBorder="1"/>
    <xf numFmtId="0" fontId="4" fillId="0" borderId="40" xfId="0" applyFont="1" applyBorder="1"/>
    <xf numFmtId="0" fontId="4" fillId="0" borderId="41" xfId="0" applyFont="1" applyBorder="1"/>
    <xf numFmtId="0" fontId="6" fillId="0" borderId="36" xfId="0" applyFont="1" applyBorder="1"/>
    <xf numFmtId="168" fontId="4" fillId="0" borderId="0" xfId="0" applyNumberFormat="1" applyFont="1" applyAlignment="1">
      <alignment horizontal="center"/>
    </xf>
    <xf numFmtId="0" fontId="4" fillId="0" borderId="0" xfId="0" applyFont="1" applyAlignment="1"/>
    <xf numFmtId="168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169" fontId="4" fillId="0" borderId="0" xfId="0" applyNumberFormat="1" applyFont="1" applyAlignment="1">
      <alignment horizontal="left"/>
    </xf>
    <xf numFmtId="168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/>
    <xf numFmtId="167" fontId="6" fillId="0" borderId="0" xfId="0" applyNumberFormat="1" applyFont="1" applyBorder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6" fontId="4" fillId="2" borderId="17" xfId="0" applyNumberFormat="1" applyFont="1" applyFill="1" applyBorder="1"/>
    <xf numFmtId="0" fontId="4" fillId="0" borderId="22" xfId="0" applyFont="1" applyBorder="1"/>
    <xf numFmtId="0" fontId="4" fillId="0" borderId="23" xfId="0" applyFont="1" applyBorder="1" applyAlignment="1">
      <alignment horizontal="left"/>
    </xf>
    <xf numFmtId="166" fontId="4" fillId="2" borderId="20" xfId="0" applyNumberFormat="1" applyFont="1" applyFill="1" applyBorder="1"/>
    <xf numFmtId="167" fontId="6" fillId="0" borderId="20" xfId="0" applyNumberFormat="1" applyFont="1" applyBorder="1"/>
    <xf numFmtId="0" fontId="4" fillId="0" borderId="0" xfId="0" applyNumberFormat="1" applyFont="1"/>
    <xf numFmtId="166" fontId="4" fillId="0" borderId="0" xfId="0" applyNumberFormat="1" applyFont="1"/>
    <xf numFmtId="0" fontId="4" fillId="2" borderId="0" xfId="0" applyFont="1" applyFill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2" borderId="0" xfId="0" applyFont="1" applyFill="1" applyBorder="1" applyAlignment="1">
      <alignment horizontal="left"/>
    </xf>
    <xf numFmtId="0" fontId="4" fillId="0" borderId="5" xfId="0" applyFont="1" applyBorder="1"/>
    <xf numFmtId="0" fontId="4" fillId="0" borderId="0" xfId="0" applyFont="1" applyFill="1" applyBorder="1" applyAlignment="1">
      <alignment horizontal="left"/>
    </xf>
    <xf numFmtId="0" fontId="4" fillId="0" borderId="6" xfId="0" applyFont="1" applyBorder="1"/>
    <xf numFmtId="0" fontId="4" fillId="0" borderId="7" xfId="0" applyFont="1" applyBorder="1"/>
    <xf numFmtId="0" fontId="6" fillId="0" borderId="7" xfId="0" applyFont="1" applyBorder="1" applyAlignment="1">
      <alignment horizontal="right"/>
    </xf>
    <xf numFmtId="0" fontId="6" fillId="2" borderId="7" xfId="0" applyFont="1" applyFill="1" applyBorder="1" applyAlignment="1">
      <alignment horizontal="left"/>
    </xf>
    <xf numFmtId="0" fontId="6" fillId="0" borderId="8" xfId="0" applyFont="1" applyBorder="1"/>
    <xf numFmtId="165" fontId="15" fillId="0" borderId="0" xfId="1" applyNumberFormat="1" applyFont="1" applyFill="1" applyBorder="1" applyAlignment="1" applyProtection="1">
      <alignment horizontal="center"/>
    </xf>
    <xf numFmtId="165" fontId="16" fillId="0" borderId="0" xfId="1" applyNumberFormat="1" applyFont="1" applyFill="1" applyBorder="1" applyAlignment="1" applyProtection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9" fontId="4" fillId="2" borderId="0" xfId="4" applyFont="1" applyFill="1" applyBorder="1" applyAlignment="1" applyProtection="1">
      <alignment horizontal="center"/>
    </xf>
    <xf numFmtId="166" fontId="4" fillId="2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2" fontId="6" fillId="0" borderId="7" xfId="0" applyNumberFormat="1" applyFont="1" applyBorder="1" applyAlignment="1">
      <alignment horizontal="center"/>
    </xf>
    <xf numFmtId="0" fontId="4" fillId="0" borderId="8" xfId="0" applyFont="1" applyBorder="1"/>
    <xf numFmtId="2" fontId="7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2" fontId="4" fillId="2" borderId="0" xfId="0" applyNumberFormat="1" applyFont="1" applyFill="1" applyAlignment="1">
      <alignment horizontal="left"/>
    </xf>
    <xf numFmtId="167" fontId="6" fillId="0" borderId="0" xfId="0" applyNumberFormat="1" applyFont="1" applyAlignment="1">
      <alignment horizontal="left"/>
    </xf>
    <xf numFmtId="2" fontId="4" fillId="0" borderId="25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0" fontId="18" fillId="0" borderId="0" xfId="0" applyFont="1"/>
    <xf numFmtId="167" fontId="18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9" xfId="0" applyFont="1" applyBorder="1" applyAlignment="1">
      <alignment horizontal="righ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/>
    <xf numFmtId="2" fontId="21" fillId="5" borderId="42" xfId="11" applyNumberFormat="1" applyFont="1"/>
    <xf numFmtId="170" fontId="23" fillId="5" borderId="42" xfId="11" applyNumberFormat="1" applyFont="1" applyAlignment="1">
      <alignment horizontal="right"/>
    </xf>
    <xf numFmtId="167" fontId="23" fillId="5" borderId="42" xfId="11" applyNumberFormat="1" applyFont="1"/>
    <xf numFmtId="0" fontId="4" fillId="0" borderId="28" xfId="3" applyFont="1" applyBorder="1"/>
    <xf numFmtId="0" fontId="4" fillId="0" borderId="30" xfId="3" applyFont="1" applyBorder="1"/>
    <xf numFmtId="170" fontId="13" fillId="3" borderId="35" xfId="5" applyNumberFormat="1" applyFont="1" applyBorder="1"/>
    <xf numFmtId="0" fontId="4" fillId="0" borderId="31" xfId="3" applyFont="1" applyBorder="1"/>
    <xf numFmtId="0" fontId="4" fillId="0" borderId="32" xfId="3" applyFont="1" applyBorder="1"/>
    <xf numFmtId="0" fontId="4" fillId="0" borderId="33" xfId="3" applyFont="1" applyBorder="1"/>
    <xf numFmtId="0" fontId="13" fillId="3" borderId="35" xfId="5" applyFont="1" applyBorder="1" applyAlignment="1">
      <alignment horizontal="center"/>
    </xf>
    <xf numFmtId="1" fontId="22" fillId="4" borderId="37" xfId="10" applyNumberFormat="1" applyFont="1" applyBorder="1" applyAlignment="1">
      <alignment horizontal="center"/>
    </xf>
    <xf numFmtId="0" fontId="4" fillId="0" borderId="26" xfId="0" applyFont="1" applyBorder="1"/>
    <xf numFmtId="0" fontId="4" fillId="0" borderId="31" xfId="0" applyFont="1" applyBorder="1"/>
    <xf numFmtId="0" fontId="4" fillId="0" borderId="39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6" fillId="0" borderId="31" xfId="0" applyFont="1" applyBorder="1"/>
    <xf numFmtId="0" fontId="4" fillId="0" borderId="32" xfId="0" applyFont="1" applyBorder="1" applyAlignment="1">
      <alignment horizontal="right"/>
    </xf>
    <xf numFmtId="0" fontId="6" fillId="0" borderId="43" xfId="0" applyFont="1" applyBorder="1"/>
    <xf numFmtId="0" fontId="6" fillId="0" borderId="29" xfId="0" applyFont="1" applyBorder="1"/>
    <xf numFmtId="0" fontId="21" fillId="5" borderId="44" xfId="11" applyFont="1" applyBorder="1"/>
    <xf numFmtId="2" fontId="23" fillId="5" borderId="44" xfId="11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26" xfId="0" applyFont="1" applyBorder="1" applyAlignment="1">
      <alignment horizontal="left"/>
    </xf>
    <xf numFmtId="0" fontId="6" fillId="0" borderId="26" xfId="3" applyFont="1" applyBorder="1"/>
    <xf numFmtId="0" fontId="6" fillId="0" borderId="0" xfId="0" applyFont="1"/>
    <xf numFmtId="1" fontId="23" fillId="5" borderId="42" xfId="11" applyNumberFormat="1" applyFont="1"/>
    <xf numFmtId="0" fontId="6" fillId="0" borderId="26" xfId="3" applyFont="1" applyBorder="1"/>
    <xf numFmtId="0" fontId="21" fillId="5" borderId="42" xfId="11" applyFont="1" applyBorder="1"/>
    <xf numFmtId="0" fontId="21" fillId="5" borderId="45" xfId="11" applyFont="1" applyBorder="1"/>
    <xf numFmtId="2" fontId="23" fillId="5" borderId="42" xfId="11" applyNumberFormat="1" applyFont="1" applyBorder="1"/>
    <xf numFmtId="2" fontId="23" fillId="5" borderId="45" xfId="11" applyNumberFormat="1" applyFont="1" applyBorder="1"/>
    <xf numFmtId="2" fontId="23" fillId="5" borderId="46" xfId="11" applyNumberFormat="1" applyFont="1" applyBorder="1"/>
    <xf numFmtId="2" fontId="23" fillId="5" borderId="47" xfId="11" applyNumberFormat="1" applyFont="1" applyBorder="1"/>
    <xf numFmtId="2" fontId="23" fillId="5" borderId="48" xfId="11" applyNumberFormat="1" applyFont="1" applyBorder="1"/>
    <xf numFmtId="0" fontId="23" fillId="5" borderId="42" xfId="11" applyFont="1" applyBorder="1"/>
    <xf numFmtId="0" fontId="23" fillId="5" borderId="45" xfId="11" applyFont="1" applyBorder="1"/>
    <xf numFmtId="0" fontId="4" fillId="0" borderId="0" xfId="0" applyFont="1"/>
    <xf numFmtId="0" fontId="6" fillId="0" borderId="26" xfId="0" applyFont="1" applyBorder="1"/>
    <xf numFmtId="0" fontId="6" fillId="0" borderId="0" xfId="0" applyFont="1"/>
    <xf numFmtId="0" fontId="5" fillId="0" borderId="29" xfId="3" applyFont="1" applyBorder="1"/>
    <xf numFmtId="170" fontId="24" fillId="4" borderId="35" xfId="10" applyNumberFormat="1" applyFont="1" applyBorder="1"/>
    <xf numFmtId="0" fontId="24" fillId="4" borderId="35" xfId="10" applyFont="1" applyBorder="1"/>
    <xf numFmtId="170" fontId="24" fillId="4" borderId="38" xfId="10" applyNumberFormat="1" applyFont="1" applyBorder="1"/>
    <xf numFmtId="0" fontId="24" fillId="4" borderId="38" xfId="10" applyFont="1" applyBorder="1"/>
    <xf numFmtId="0" fontId="4" fillId="0" borderId="40" xfId="0" applyFont="1" applyBorder="1" applyAlignment="1">
      <alignment horizontal="right"/>
    </xf>
    <xf numFmtId="0" fontId="4" fillId="0" borderId="49" xfId="0" applyFont="1" applyBorder="1"/>
    <xf numFmtId="0" fontId="6" fillId="0" borderId="0" xfId="0" applyFont="1" applyAlignment="1"/>
    <xf numFmtId="0" fontId="4" fillId="0" borderId="43" xfId="0" applyFont="1" applyBorder="1"/>
    <xf numFmtId="0" fontId="4" fillId="0" borderId="0" xfId="0" applyFont="1"/>
    <xf numFmtId="0" fontId="6" fillId="0" borderId="26" xfId="0" applyFont="1" applyBorder="1"/>
    <xf numFmtId="0" fontId="21" fillId="5" borderId="50" xfId="11" applyFont="1" applyBorder="1"/>
    <xf numFmtId="0" fontId="21" fillId="5" borderId="51" xfId="11" applyFont="1" applyBorder="1"/>
    <xf numFmtId="0" fontId="21" fillId="5" borderId="52" xfId="11" applyFont="1" applyBorder="1"/>
    <xf numFmtId="0" fontId="6" fillId="0" borderId="39" xfId="0" applyFont="1" applyBorder="1"/>
    <xf numFmtId="0" fontId="6" fillId="0" borderId="40" xfId="0" applyFont="1" applyBorder="1"/>
    <xf numFmtId="0" fontId="4" fillId="0" borderId="0" xfId="0" applyFont="1"/>
    <xf numFmtId="0" fontId="6" fillId="0" borderId="0" xfId="0" applyFont="1"/>
    <xf numFmtId="0" fontId="4" fillId="0" borderId="29" xfId="3" applyFont="1" applyBorder="1" applyAlignment="1">
      <alignment horizontal="left" wrapText="1"/>
    </xf>
    <xf numFmtId="0" fontId="4" fillId="0" borderId="0" xfId="3" applyFont="1" applyBorder="1" applyAlignment="1">
      <alignment horizontal="left" wrapText="1"/>
    </xf>
    <xf numFmtId="0" fontId="4" fillId="0" borderId="30" xfId="3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27" xfId="3" applyFont="1" applyBorder="1" applyAlignment="1">
      <alignment vertical="center" wrapText="1"/>
    </xf>
    <xf numFmtId="0" fontId="6" fillId="0" borderId="28" xfId="3" applyFont="1" applyBorder="1" applyAlignment="1">
      <alignment vertical="center" wrapText="1"/>
    </xf>
    <xf numFmtId="0" fontId="6" fillId="0" borderId="0" xfId="3" applyFont="1" applyBorder="1" applyAlignment="1">
      <alignment vertical="center" wrapText="1"/>
    </xf>
    <xf numFmtId="0" fontId="6" fillId="0" borderId="30" xfId="3" applyFont="1" applyBorder="1" applyAlignment="1">
      <alignment vertical="center" wrapText="1"/>
    </xf>
    <xf numFmtId="0" fontId="6" fillId="0" borderId="32" xfId="3" applyFont="1" applyBorder="1" applyAlignment="1">
      <alignment vertical="center" wrapText="1"/>
    </xf>
    <xf numFmtId="0" fontId="6" fillId="0" borderId="33" xfId="3" applyFont="1" applyBorder="1" applyAlignment="1">
      <alignment vertical="center" wrapText="1"/>
    </xf>
    <xf numFmtId="0" fontId="4" fillId="0" borderId="34" xfId="3" applyFont="1" applyBorder="1" applyAlignment="1">
      <alignment wrapText="1"/>
    </xf>
    <xf numFmtId="0" fontId="4" fillId="0" borderId="26" xfId="3" applyNumberFormat="1" applyFont="1" applyBorder="1" applyAlignment="1">
      <alignment wrapText="1"/>
    </xf>
    <xf numFmtId="0" fontId="4" fillId="0" borderId="27" xfId="3" applyNumberFormat="1" applyFont="1" applyBorder="1" applyAlignment="1">
      <alignment wrapText="1"/>
    </xf>
    <xf numFmtId="0" fontId="4" fillId="0" borderId="28" xfId="3" applyNumberFormat="1" applyFont="1" applyBorder="1" applyAlignment="1">
      <alignment wrapText="1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6" xfId="3" applyFont="1" applyBorder="1"/>
    <xf numFmtId="0" fontId="6" fillId="0" borderId="27" xfId="3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0" xfId="0" applyFont="1"/>
  </cellXfs>
  <cellStyles count="12">
    <cellStyle name="Calculation" xfId="10" builtinId="22"/>
    <cellStyle name="Check Cell" xfId="11" builtinId="23"/>
    <cellStyle name="Comma" xfId="1" builtinId="3"/>
    <cellStyle name="Comma 2" xfId="8"/>
    <cellStyle name="Excel Built-in Hyperlink" xfId="2"/>
    <cellStyle name="Excel Built-in Normal" xfId="3"/>
    <cellStyle name="Input" xfId="5" builtinId="20"/>
    <cellStyle name="Normal" xfId="0" builtinId="0"/>
    <cellStyle name="Normal 2" xfId="7"/>
    <cellStyle name="Normal 3" xfId="6"/>
    <cellStyle name="Percent" xfId="4" builtinId="5"/>
    <cellStyle name="Percent 2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5E11A6"/>
      <rgbColor rgb="00FF8080"/>
      <rgbColor rgb="000047FF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9966CC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9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Graph for Fuel Pressure Calculator</a:t>
            </a:r>
          </a:p>
        </c:rich>
      </c:tx>
      <c:layout>
        <c:manualLayout>
          <c:xMode val="edge"/>
          <c:yMode val="edge"/>
          <c:x val="0.2128241541430787"/>
          <c:y val="3.38541666666666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48722041216827"/>
          <c:y val="0.19270882341721451"/>
          <c:w val="0.69577126839299441"/>
          <c:h val="0.606772376435283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('Fueling Calculator'!$H$5,'Fueling Calculator'!$H$7:$H$8)</c:f>
              <c:strCache>
                <c:ptCount val="3"/>
                <c:pt idx="0">
                  <c:v>Static Fuel Pressure with FPR Diaphram Exposed to Atmosphere</c:v>
                </c:pt>
                <c:pt idx="1">
                  <c:v>Full Manifold Relative Pressure (Boost) the Engine is going to run</c:v>
                </c:pt>
                <c:pt idx="2">
                  <c:v>Operating Fuel Pressure of Fuel System at Full Manifold Relative Pressure</c:v>
                </c:pt>
              </c:strCache>
            </c:strRef>
          </c:cat>
          <c:val>
            <c:numRef>
              <c:f>('Fueling Calculator'!$J$5,'Fueling Calculator'!$J$7:$J$8)</c:f>
              <c:numCache>
                <c:formatCode>General</c:formatCode>
                <c:ptCount val="3"/>
                <c:pt idx="0">
                  <c:v>55</c:v>
                </c:pt>
                <c:pt idx="1">
                  <c:v>20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4512"/>
        <c:axId val="81026048"/>
      </c:barChart>
      <c:catAx>
        <c:axId val="8102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260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81026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1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Pressure, PSI</a:t>
                </a:r>
              </a:p>
            </c:rich>
          </c:tx>
          <c:layout>
            <c:manualLayout>
              <c:xMode val="edge"/>
              <c:yMode val="edge"/>
              <c:x val="0.51705349246078258"/>
              <c:y val="0.882814687226596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2451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Available Cycle Time (mS) vs. Engine Speed</a:t>
            </a:r>
          </a:p>
        </c:rich>
      </c:tx>
      <c:layout>
        <c:manualLayout>
          <c:xMode val="edge"/>
          <c:yMode val="edge"/>
          <c:x val="0.21783894508898224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9084961846191"/>
          <c:y val="0.24175910656731703"/>
          <c:w val="0.706690128753927"/>
          <c:h val="0.52381139756251993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47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7FF"/>
              </a:solidFill>
              <a:ln>
                <a:solidFill>
                  <a:srgbClr val="0047FF"/>
                </a:solidFill>
                <a:prstDash val="solid"/>
              </a:ln>
            </c:spPr>
          </c:marker>
          <c:cat>
            <c:numRef>
              <c:f>'Fueling Calculator'!$Q$31:$Q$41</c:f>
              <c:numCache>
                <c:formatCode>General</c:formatCode>
                <c:ptCount val="11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</c:numCache>
            </c:numRef>
          </c:cat>
          <c:val>
            <c:numRef>
              <c:f>'Fueling Calculator'!$R$31:$R$41</c:f>
              <c:numCache>
                <c:formatCode>#,##0.0\ ;" ("#,##0.0\);" -"#\ ;@\ </c:formatCode>
                <c:ptCount val="11"/>
                <c:pt idx="0">
                  <c:v>120</c:v>
                </c:pt>
                <c:pt idx="1">
                  <c:v>60</c:v>
                </c:pt>
                <c:pt idx="2">
                  <c:v>40</c:v>
                </c:pt>
                <c:pt idx="3">
                  <c:v>30</c:v>
                </c:pt>
                <c:pt idx="4">
                  <c:v>24</c:v>
                </c:pt>
                <c:pt idx="5">
                  <c:v>20</c:v>
                </c:pt>
                <c:pt idx="6">
                  <c:v>17.142857142857142</c:v>
                </c:pt>
                <c:pt idx="7">
                  <c:v>15</c:v>
                </c:pt>
                <c:pt idx="8">
                  <c:v>13.333333333333334</c:v>
                </c:pt>
                <c:pt idx="9">
                  <c:v>12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'Fueling Calculator'!$Q$31:$Q$41</c:f>
              <c:numCache>
                <c:formatCode>General</c:formatCode>
                <c:ptCount val="11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</c:numCache>
            </c:numRef>
          </c:cat>
          <c:val>
            <c:numRef>
              <c:f>'Fueling Calculator'!$S$31:$S$41</c:f>
              <c:numCache>
                <c:formatCode>#,##0.0\ ;" ("#,##0.0\);" -"#\ ;@\ </c:formatCode>
                <c:ptCount val="11"/>
                <c:pt idx="0">
                  <c:v>60</c:v>
                </c:pt>
                <c:pt idx="1">
                  <c:v>30</c:v>
                </c:pt>
                <c:pt idx="2">
                  <c:v>20</c:v>
                </c:pt>
                <c:pt idx="3">
                  <c:v>15</c:v>
                </c:pt>
                <c:pt idx="4">
                  <c:v>12</c:v>
                </c:pt>
                <c:pt idx="5">
                  <c:v>10</c:v>
                </c:pt>
                <c:pt idx="6">
                  <c:v>8.5714285714285712</c:v>
                </c:pt>
                <c:pt idx="7">
                  <c:v>7.5</c:v>
                </c:pt>
                <c:pt idx="8">
                  <c:v>6.666666666666667</c:v>
                </c:pt>
                <c:pt idx="9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24896"/>
        <c:axId val="92239744"/>
      </c:lineChart>
      <c:catAx>
        <c:axId val="9222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Engine Speed (RPM)</a:t>
                </a:r>
              </a:p>
            </c:rich>
          </c:tx>
          <c:layout>
            <c:manualLayout>
              <c:xMode val="edge"/>
              <c:yMode val="edge"/>
              <c:x val="0.38593518005789601"/>
              <c:y val="0.864471941007374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23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239744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mS</a:t>
                </a:r>
              </a:p>
            </c:rich>
          </c:tx>
          <c:layout>
            <c:manualLayout>
              <c:xMode val="edge"/>
              <c:yMode val="edge"/>
              <c:x val="2.7444253859348202E-2"/>
              <c:y val="0.461539999807716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\ ;&quot; (&quot;#,##0.0\);&quot; -&quot;#\ ;@\ " sourceLinked="1"/>
        <c:majorTickMark val="out"/>
        <c:minorTickMark val="none"/>
        <c:tickLblPos val="low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224896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34891929246404"/>
          <c:y val="0.43223597050368706"/>
          <c:w val="0.12864512004610071"/>
          <c:h val="0.142857527424456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5</xdr:col>
      <xdr:colOff>19050</xdr:colOff>
      <xdr:row>0</xdr:row>
      <xdr:rowOff>1266825</xdr:rowOff>
    </xdr:to>
    <xdr:pic>
      <xdr:nvPicPr>
        <xdr:cNvPr id="4108" name="Picture 2" descr="COBB Tuning - Whi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50387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390525</xdr:colOff>
      <xdr:row>0</xdr:row>
      <xdr:rowOff>1266825</xdr:rowOff>
    </xdr:to>
    <xdr:pic>
      <xdr:nvPicPr>
        <xdr:cNvPr id="2" name="Picture 2" descr="COBB Tuning - Whi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0387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219075</xdr:colOff>
      <xdr:row>0</xdr:row>
      <xdr:rowOff>1266825</xdr:rowOff>
    </xdr:to>
    <xdr:pic>
      <xdr:nvPicPr>
        <xdr:cNvPr id="2" name="Picture 2" descr="COBB Tuning - Whi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0387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19050</xdr:rowOff>
    </xdr:from>
    <xdr:to>
      <xdr:col>11</xdr:col>
      <xdr:colOff>581025</xdr:colOff>
      <xdr:row>35</xdr:row>
      <xdr:rowOff>114300</xdr:rowOff>
    </xdr:to>
    <xdr:graphicFrame macro="">
      <xdr:nvGraphicFramePr>
        <xdr:cNvPr id="10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</xdr:colOff>
      <xdr:row>6</xdr:row>
      <xdr:rowOff>9525</xdr:rowOff>
    </xdr:from>
    <xdr:to>
      <xdr:col>20</xdr:col>
      <xdr:colOff>28575</xdr:colOff>
      <xdr:row>22</xdr:row>
      <xdr:rowOff>19050</xdr:rowOff>
    </xdr:to>
    <xdr:graphicFrame macro="">
      <xdr:nvGraphicFramePr>
        <xdr:cNvPr id="10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0</xdr:row>
      <xdr:rowOff>1266825</xdr:rowOff>
    </xdr:to>
    <xdr:pic>
      <xdr:nvPicPr>
        <xdr:cNvPr id="6" name="Picture 2" descr="COBB Tuning - White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50387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7</xdr:col>
      <xdr:colOff>342900</xdr:colOff>
      <xdr:row>1</xdr:row>
      <xdr:rowOff>19050</xdr:rowOff>
    </xdr:to>
    <xdr:pic>
      <xdr:nvPicPr>
        <xdr:cNvPr id="5" name="Picture 2" descr="COBB Tuning - Whi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50387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161925</xdr:colOff>
      <xdr:row>1</xdr:row>
      <xdr:rowOff>0</xdr:rowOff>
    </xdr:to>
    <xdr:pic>
      <xdr:nvPicPr>
        <xdr:cNvPr id="3" name="Picture 2" descr="COBB Tuning - Whi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23875"/>
          <a:ext cx="50387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empower.com/images/products/Installation%20Instructions%20Pressure%20Senso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topLeftCell="A91" workbookViewId="0">
      <selection activeCell="B103" sqref="B103"/>
    </sheetView>
  </sheetViews>
  <sheetFormatPr defaultColWidth="9.109375" defaultRowHeight="13.8" x14ac:dyDescent="0.3"/>
  <cols>
    <col min="1" max="1" width="22.109375" style="184" customWidth="1"/>
    <col min="2" max="2" width="13.44140625" style="184" customWidth="1"/>
    <col min="3" max="4" width="14" style="184" customWidth="1"/>
    <col min="5" max="5" width="11.88671875" style="184" customWidth="1"/>
    <col min="6" max="6" width="5.5546875" style="184" customWidth="1"/>
    <col min="7" max="7" width="10.33203125" style="184" customWidth="1"/>
    <col min="8" max="10" width="9.109375" style="184"/>
    <col min="11" max="11" width="11.44140625" style="184" customWidth="1"/>
    <col min="12" max="13" width="9.33203125" style="184" customWidth="1"/>
    <col min="14" max="14" width="14" style="184" customWidth="1"/>
    <col min="15" max="16384" width="9.109375" style="184"/>
  </cols>
  <sheetData>
    <row r="1" spans="1:11" ht="100.5" customHeight="1" x14ac:dyDescent="0.3">
      <c r="D1" s="183"/>
    </row>
    <row r="2" spans="1:11" ht="11.25" customHeight="1" x14ac:dyDescent="0.3">
      <c r="A2" s="223" t="s">
        <v>198</v>
      </c>
      <c r="B2" s="223"/>
      <c r="C2" s="223"/>
      <c r="D2" s="223"/>
      <c r="E2" s="223"/>
      <c r="F2" s="223"/>
      <c r="G2" s="223"/>
    </row>
    <row r="3" spans="1:11" ht="11.25" customHeight="1" x14ac:dyDescent="0.3">
      <c r="A3" s="224" t="s">
        <v>196</v>
      </c>
      <c r="B3" s="224"/>
      <c r="C3" s="224"/>
      <c r="D3" s="224"/>
      <c r="E3" s="224"/>
      <c r="F3" s="224"/>
      <c r="G3" s="224"/>
    </row>
    <row r="4" spans="1:11" ht="11.25" customHeight="1" x14ac:dyDescent="0.3">
      <c r="D4" s="3"/>
    </row>
    <row r="5" spans="1:11" ht="11.25" customHeight="1" x14ac:dyDescent="0.3">
      <c r="B5" s="7"/>
      <c r="E5" s="3"/>
      <c r="G5" s="7"/>
      <c r="K5" s="7"/>
    </row>
    <row r="6" spans="1:11" ht="11.25" customHeight="1" x14ac:dyDescent="0.3">
      <c r="A6" s="186" t="s">
        <v>197</v>
      </c>
      <c r="B6" s="8"/>
      <c r="C6" s="8"/>
      <c r="D6" s="8"/>
      <c r="E6" s="225" t="s">
        <v>226</v>
      </c>
      <c r="F6" s="226"/>
      <c r="G6" s="7"/>
      <c r="K6" s="7"/>
    </row>
    <row r="7" spans="1:11" ht="11.25" customHeight="1" x14ac:dyDescent="0.3">
      <c r="A7" s="10"/>
      <c r="B7" s="9"/>
      <c r="C7" s="9"/>
      <c r="D7" s="9"/>
      <c r="E7" s="227"/>
      <c r="F7" s="228"/>
      <c r="G7" s="7"/>
      <c r="K7" s="7"/>
    </row>
    <row r="8" spans="1:11" ht="11.25" customHeight="1" x14ac:dyDescent="0.3">
      <c r="A8" s="11" t="s">
        <v>124</v>
      </c>
      <c r="B8" s="12" t="s">
        <v>108</v>
      </c>
      <c r="C8" s="12" t="s">
        <v>109</v>
      </c>
      <c r="D8" s="12"/>
      <c r="E8" s="227"/>
      <c r="F8" s="228"/>
      <c r="G8" s="7"/>
      <c r="K8" s="7"/>
    </row>
    <row r="9" spans="1:11" ht="11.25" customHeight="1" thickBot="1" x14ac:dyDescent="0.35">
      <c r="A9" s="11" t="s">
        <v>125</v>
      </c>
      <c r="B9" s="12" t="s">
        <v>126</v>
      </c>
      <c r="C9" s="12" t="s">
        <v>127</v>
      </c>
      <c r="D9" s="12"/>
      <c r="E9" s="227"/>
      <c r="F9" s="228"/>
      <c r="G9" s="7"/>
      <c r="K9" s="7"/>
    </row>
    <row r="10" spans="1:11" ht="11.25" customHeight="1" thickTop="1" thickBot="1" x14ac:dyDescent="0.35">
      <c r="A10" s="11" t="s">
        <v>128</v>
      </c>
      <c r="B10" s="163">
        <v>12.5</v>
      </c>
      <c r="C10" s="163">
        <v>18.75</v>
      </c>
      <c r="D10" s="13"/>
      <c r="E10" s="227"/>
      <c r="F10" s="228"/>
      <c r="G10" s="7"/>
      <c r="K10" s="7"/>
    </row>
    <row r="11" spans="1:11" ht="11.25" customHeight="1" thickTop="1" thickBot="1" x14ac:dyDescent="0.35">
      <c r="A11" s="11" t="s">
        <v>129</v>
      </c>
      <c r="B11" s="163">
        <v>-6.25</v>
      </c>
      <c r="C11" s="163">
        <v>-9.375</v>
      </c>
      <c r="D11" s="13"/>
      <c r="E11" s="227"/>
      <c r="F11" s="228"/>
      <c r="G11" s="7"/>
      <c r="K11" s="7"/>
    </row>
    <row r="12" spans="1:11" ht="11.25" customHeight="1" thickTop="1" x14ac:dyDescent="0.3">
      <c r="A12" s="11"/>
      <c r="B12" s="14"/>
      <c r="C12" s="14"/>
      <c r="D12" s="14"/>
      <c r="E12" s="227"/>
      <c r="F12" s="228"/>
      <c r="G12" s="7"/>
      <c r="K12" s="7"/>
    </row>
    <row r="13" spans="1:11" ht="11.25" customHeight="1" x14ac:dyDescent="0.3">
      <c r="A13" s="11"/>
      <c r="B13" s="14"/>
      <c r="C13" s="14"/>
      <c r="D13" s="14"/>
      <c r="E13" s="227"/>
      <c r="F13" s="228"/>
      <c r="G13" s="7"/>
      <c r="K13" s="7"/>
    </row>
    <row r="14" spans="1:11" ht="11.25" customHeight="1" x14ac:dyDescent="0.3">
      <c r="A14" s="11" t="s">
        <v>189</v>
      </c>
      <c r="B14" s="15" t="s">
        <v>190</v>
      </c>
      <c r="C14" s="15" t="s">
        <v>191</v>
      </c>
      <c r="D14" s="16"/>
      <c r="E14" s="227"/>
      <c r="F14" s="228"/>
      <c r="G14" s="7"/>
      <c r="K14" s="7"/>
    </row>
    <row r="15" spans="1:11" ht="11.25" customHeight="1" thickBot="1" x14ac:dyDescent="0.35">
      <c r="A15" s="11" t="s">
        <v>125</v>
      </c>
      <c r="B15" s="17" t="s">
        <v>192</v>
      </c>
      <c r="C15" s="17" t="s">
        <v>193</v>
      </c>
      <c r="D15" s="14"/>
      <c r="E15" s="227"/>
      <c r="F15" s="228"/>
      <c r="G15" s="7"/>
      <c r="K15" s="7"/>
    </row>
    <row r="16" spans="1:11" ht="11.25" customHeight="1" thickTop="1" thickBot="1" x14ac:dyDescent="0.35">
      <c r="A16" s="11" t="s">
        <v>128</v>
      </c>
      <c r="B16" s="163">
        <v>9.121870301689226</v>
      </c>
      <c r="C16" s="163">
        <v>12.086</v>
      </c>
      <c r="D16" s="14"/>
      <c r="E16" s="227"/>
      <c r="F16" s="228"/>
      <c r="G16" s="7"/>
      <c r="K16" s="7"/>
    </row>
    <row r="17" spans="1:11" ht="11.25" customHeight="1" thickTop="1" thickBot="1" x14ac:dyDescent="0.35">
      <c r="A17" s="11" t="s">
        <v>129</v>
      </c>
      <c r="B17" s="163">
        <v>0.16419366543040537</v>
      </c>
      <c r="C17" s="163">
        <v>0.16900000000000001</v>
      </c>
      <c r="D17" s="14"/>
      <c r="E17" s="227"/>
      <c r="F17" s="228"/>
      <c r="G17" s="7"/>
      <c r="K17" s="7"/>
    </row>
    <row r="18" spans="1:11" ht="11.25" customHeight="1" thickTop="1" x14ac:dyDescent="0.3">
      <c r="A18" s="11"/>
      <c r="B18" s="13"/>
      <c r="C18" s="13"/>
      <c r="D18" s="14"/>
      <c r="E18" s="227"/>
      <c r="F18" s="228"/>
      <c r="G18" s="7"/>
      <c r="K18" s="7"/>
    </row>
    <row r="19" spans="1:11" ht="11.25" customHeight="1" x14ac:dyDescent="0.3">
      <c r="A19" s="11" t="s">
        <v>194</v>
      </c>
      <c r="B19" s="18">
        <v>12223861</v>
      </c>
      <c r="C19" s="13"/>
      <c r="D19" s="14"/>
      <c r="E19" s="227"/>
      <c r="F19" s="228"/>
      <c r="G19" s="7"/>
      <c r="K19" s="7"/>
    </row>
    <row r="20" spans="1:11" ht="11.25" customHeight="1" thickBot="1" x14ac:dyDescent="0.35">
      <c r="A20" s="11" t="s">
        <v>125</v>
      </c>
      <c r="B20" s="17" t="s">
        <v>192</v>
      </c>
      <c r="C20" s="13"/>
      <c r="D20" s="14"/>
      <c r="E20" s="227"/>
      <c r="F20" s="228"/>
      <c r="G20" s="7"/>
      <c r="K20" s="7"/>
    </row>
    <row r="21" spans="1:11" ht="11.25" customHeight="1" thickTop="1" thickBot="1" x14ac:dyDescent="0.35">
      <c r="A21" s="11" t="s">
        <v>128</v>
      </c>
      <c r="B21" s="164">
        <v>8.9399866398250527</v>
      </c>
      <c r="C21" s="13"/>
      <c r="D21" s="14"/>
      <c r="E21" s="227"/>
      <c r="F21" s="228"/>
      <c r="G21" s="7"/>
      <c r="K21" s="7"/>
    </row>
    <row r="22" spans="1:11" ht="11.25" customHeight="1" thickTop="1" thickBot="1" x14ac:dyDescent="0.35">
      <c r="A22" s="20" t="s">
        <v>129</v>
      </c>
      <c r="B22" s="164">
        <v>0.16037794214473935</v>
      </c>
      <c r="C22" s="64"/>
      <c r="D22" s="64"/>
      <c r="E22" s="229"/>
      <c r="F22" s="230"/>
      <c r="G22" s="7"/>
      <c r="K22" s="7"/>
    </row>
    <row r="23" spans="1:11" ht="11.25" customHeight="1" thickTop="1" x14ac:dyDescent="0.3">
      <c r="A23" s="21"/>
      <c r="B23" s="19"/>
      <c r="C23" s="14"/>
      <c r="D23" s="14"/>
      <c r="E23" s="14"/>
      <c r="G23" s="7"/>
      <c r="K23" s="7"/>
    </row>
    <row r="24" spans="1:11" ht="11.25" customHeight="1" x14ac:dyDescent="0.3">
      <c r="A24" s="22"/>
      <c r="B24" s="183"/>
      <c r="C24" s="23"/>
    </row>
    <row r="25" spans="1:11" ht="11.25" customHeight="1" x14ac:dyDescent="0.3">
      <c r="A25" s="235" t="s">
        <v>218</v>
      </c>
      <c r="B25" s="236"/>
      <c r="C25" s="236"/>
      <c r="D25" s="236"/>
      <c r="E25" s="237"/>
    </row>
    <row r="26" spans="1:11" ht="11.25" customHeight="1" x14ac:dyDescent="0.3">
      <c r="A26" s="79"/>
      <c r="B26" s="29"/>
      <c r="C26" s="29"/>
      <c r="D26" s="29"/>
      <c r="E26" s="74"/>
    </row>
    <row r="27" spans="1:11" ht="11.25" customHeight="1" x14ac:dyDescent="0.3">
      <c r="A27" s="79"/>
      <c r="B27" s="29"/>
      <c r="C27" s="140" t="s">
        <v>92</v>
      </c>
      <c r="D27" s="140" t="s">
        <v>195</v>
      </c>
      <c r="E27" s="74"/>
    </row>
    <row r="28" spans="1:11" x14ac:dyDescent="0.3">
      <c r="A28" s="79" t="s">
        <v>93</v>
      </c>
      <c r="B28" s="16"/>
      <c r="C28" s="29" t="s">
        <v>94</v>
      </c>
      <c r="D28" s="29" t="s">
        <v>95</v>
      </c>
      <c r="E28" s="74"/>
    </row>
    <row r="29" spans="1:11" x14ac:dyDescent="0.3">
      <c r="A29" s="79"/>
      <c r="B29" s="16"/>
      <c r="C29" s="29" t="s">
        <v>96</v>
      </c>
      <c r="D29" s="16"/>
      <c r="E29" s="74"/>
    </row>
    <row r="30" spans="1:11" x14ac:dyDescent="0.3">
      <c r="A30" s="79" t="s">
        <v>97</v>
      </c>
      <c r="B30" s="16"/>
      <c r="C30" s="29" t="s">
        <v>98</v>
      </c>
      <c r="D30" s="29" t="s">
        <v>98</v>
      </c>
      <c r="E30" s="74"/>
    </row>
    <row r="31" spans="1:11" x14ac:dyDescent="0.3">
      <c r="A31" s="79" t="s">
        <v>99</v>
      </c>
      <c r="B31" s="16"/>
      <c r="C31" s="29" t="s">
        <v>100</v>
      </c>
      <c r="D31" s="29" t="s">
        <v>101</v>
      </c>
      <c r="E31" s="74"/>
    </row>
    <row r="32" spans="1:11" x14ac:dyDescent="0.3">
      <c r="A32" s="177"/>
      <c r="B32" s="178"/>
      <c r="C32" s="159"/>
      <c r="D32" s="80"/>
      <c r="E32" s="161"/>
    </row>
    <row r="33" spans="1:12" x14ac:dyDescent="0.3">
      <c r="A33" s="18"/>
      <c r="B33" s="34"/>
      <c r="C33" s="29"/>
      <c r="D33" s="16"/>
      <c r="E33" s="16"/>
      <c r="F33" s="16"/>
    </row>
    <row r="34" spans="1:12" x14ac:dyDescent="0.3">
      <c r="A34" s="22"/>
      <c r="B34" s="183"/>
      <c r="C34" s="23"/>
    </row>
    <row r="35" spans="1:12" x14ac:dyDescent="0.3">
      <c r="A35" s="35" t="s">
        <v>102</v>
      </c>
      <c r="B35" s="36"/>
      <c r="C35" s="36"/>
      <c r="D35" s="36"/>
      <c r="E35" s="36"/>
      <c r="F35" s="36"/>
      <c r="G35" s="36"/>
      <c r="H35" s="36"/>
      <c r="I35" s="36"/>
      <c r="J35" s="36"/>
      <c r="K35" s="37"/>
      <c r="L35" s="38"/>
    </row>
    <row r="36" spans="1:12" x14ac:dyDescent="0.3">
      <c r="A36" s="39" t="s">
        <v>103</v>
      </c>
      <c r="B36" s="9"/>
      <c r="C36" s="9"/>
      <c r="D36" s="9"/>
      <c r="E36" s="9"/>
      <c r="F36" s="9"/>
      <c r="G36" s="9"/>
      <c r="H36" s="9"/>
      <c r="I36" s="9"/>
      <c r="J36" s="9"/>
      <c r="K36" s="40"/>
      <c r="L36" s="38"/>
    </row>
    <row r="37" spans="1:12" x14ac:dyDescent="0.3">
      <c r="A37" s="41"/>
      <c r="B37" s="9"/>
      <c r="C37" s="9"/>
      <c r="D37" s="9"/>
      <c r="E37" s="9"/>
      <c r="F37" s="9"/>
      <c r="G37" s="9"/>
      <c r="H37" s="9"/>
      <c r="I37" s="9"/>
      <c r="J37" s="9"/>
      <c r="K37" s="40"/>
      <c r="L37" s="38"/>
    </row>
    <row r="38" spans="1:12" ht="24.75" customHeight="1" x14ac:dyDescent="0.3">
      <c r="A38" s="231" t="s">
        <v>104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38"/>
    </row>
    <row r="39" spans="1:12" x14ac:dyDescent="0.3">
      <c r="A39" s="41"/>
      <c r="B39" s="42"/>
      <c r="C39" s="42"/>
      <c r="D39" s="42"/>
      <c r="E39" s="42"/>
      <c r="F39" s="9"/>
      <c r="G39" s="9"/>
      <c r="H39" s="9"/>
      <c r="I39" s="9"/>
      <c r="J39" s="9"/>
      <c r="K39" s="40"/>
      <c r="L39" s="38"/>
    </row>
    <row r="40" spans="1:12" x14ac:dyDescent="0.3">
      <c r="A40" s="41" t="s">
        <v>105</v>
      </c>
      <c r="B40" s="42" t="s">
        <v>106</v>
      </c>
      <c r="C40" s="42" t="s">
        <v>107</v>
      </c>
      <c r="D40" s="42" t="s">
        <v>108</v>
      </c>
      <c r="E40" s="42" t="s">
        <v>109</v>
      </c>
      <c r="F40" s="43" t="s">
        <v>110</v>
      </c>
      <c r="G40" s="9"/>
      <c r="H40" s="9"/>
      <c r="I40" s="9"/>
      <c r="J40" s="9"/>
      <c r="K40" s="40"/>
      <c r="L40" s="38"/>
    </row>
    <row r="41" spans="1:12" x14ac:dyDescent="0.3">
      <c r="A41" s="41" t="s">
        <v>111</v>
      </c>
      <c r="B41" s="42" t="s">
        <v>112</v>
      </c>
      <c r="C41" s="42" t="s">
        <v>113</v>
      </c>
      <c r="D41" s="42" t="s">
        <v>114</v>
      </c>
      <c r="E41" s="42" t="s">
        <v>115</v>
      </c>
      <c r="F41" s="44" t="s">
        <v>116</v>
      </c>
      <c r="G41" s="9"/>
      <c r="H41" s="9"/>
      <c r="I41" s="9"/>
      <c r="J41" s="9"/>
      <c r="K41" s="40"/>
      <c r="L41" s="38"/>
    </row>
    <row r="42" spans="1:12" x14ac:dyDescent="0.3">
      <c r="A42" s="45">
        <v>0.5</v>
      </c>
      <c r="B42" s="46">
        <v>-14.7</v>
      </c>
      <c r="C42" s="46">
        <v>-14.7</v>
      </c>
      <c r="D42" s="46">
        <v>-14.7</v>
      </c>
      <c r="E42" s="46">
        <v>-14.7</v>
      </c>
      <c r="F42" s="9" t="s">
        <v>117</v>
      </c>
      <c r="G42" s="9"/>
      <c r="H42" s="9"/>
      <c r="I42" s="9"/>
      <c r="J42" s="9"/>
      <c r="K42" s="40"/>
      <c r="L42" s="38"/>
    </row>
    <row r="43" spans="1:12" x14ac:dyDescent="0.3">
      <c r="A43" s="45">
        <v>0.75</v>
      </c>
      <c r="B43" s="46">
        <v>-13.763</v>
      </c>
      <c r="C43" s="46">
        <v>-12.824999999999999</v>
      </c>
      <c r="D43" s="46">
        <v>-11.574999999999999</v>
      </c>
      <c r="E43" s="46">
        <v>-10.013</v>
      </c>
      <c r="F43" s="9"/>
      <c r="G43" s="9"/>
      <c r="H43" s="9"/>
      <c r="I43" s="9"/>
      <c r="J43" s="9"/>
      <c r="K43" s="40"/>
      <c r="L43" s="38"/>
    </row>
    <row r="44" spans="1:12" x14ac:dyDescent="0.3">
      <c r="A44" s="45">
        <v>1</v>
      </c>
      <c r="B44" s="46">
        <v>-12.824999999999999</v>
      </c>
      <c r="C44" s="46">
        <v>-10.95</v>
      </c>
      <c r="D44" s="46">
        <v>-8.4499999999999993</v>
      </c>
      <c r="E44" s="46">
        <v>-5.3250000000000002</v>
      </c>
      <c r="F44" s="9"/>
      <c r="G44" s="9"/>
      <c r="H44" s="9"/>
      <c r="I44" s="9"/>
      <c r="J44" s="9"/>
      <c r="K44" s="40"/>
      <c r="L44" s="38"/>
    </row>
    <row r="45" spans="1:12" x14ac:dyDescent="0.3">
      <c r="A45" s="45">
        <v>1.25</v>
      </c>
      <c r="B45" s="46">
        <v>-11.888</v>
      </c>
      <c r="C45" s="46">
        <v>-9.0749999999999993</v>
      </c>
      <c r="D45" s="46">
        <v>-5.3250000000000002</v>
      </c>
      <c r="E45" s="46">
        <v>-0.63700000000000001</v>
      </c>
      <c r="F45" s="9"/>
      <c r="G45" s="9"/>
      <c r="H45" s="9"/>
      <c r="I45" s="9"/>
      <c r="J45" s="9"/>
      <c r="K45" s="40"/>
      <c r="L45" s="38"/>
    </row>
    <row r="46" spans="1:12" x14ac:dyDescent="0.3">
      <c r="A46" s="45">
        <v>1.5</v>
      </c>
      <c r="B46" s="46">
        <v>-10.95</v>
      </c>
      <c r="C46" s="46">
        <v>-7.2</v>
      </c>
      <c r="D46" s="46">
        <v>-2.2000000000000002</v>
      </c>
      <c r="E46" s="46">
        <v>4.05</v>
      </c>
      <c r="F46" s="9"/>
      <c r="G46" s="9"/>
      <c r="H46" s="9"/>
      <c r="I46" s="9"/>
      <c r="J46" s="9"/>
      <c r="K46" s="40"/>
      <c r="L46" s="38"/>
    </row>
    <row r="47" spans="1:12" x14ac:dyDescent="0.3">
      <c r="A47" s="45">
        <v>1.75</v>
      </c>
      <c r="B47" s="46">
        <v>-10.013</v>
      </c>
      <c r="C47" s="46">
        <v>-5.3250000000000002</v>
      </c>
      <c r="D47" s="46">
        <v>0.92500000000000004</v>
      </c>
      <c r="E47" s="46">
        <v>8.7379999999999995</v>
      </c>
      <c r="F47" s="9"/>
      <c r="G47" s="9"/>
      <c r="H47" s="9"/>
      <c r="I47" s="9"/>
      <c r="J47" s="9"/>
      <c r="K47" s="40"/>
      <c r="L47" s="38"/>
    </row>
    <row r="48" spans="1:12" x14ac:dyDescent="0.3">
      <c r="A48" s="45">
        <v>2</v>
      </c>
      <c r="B48" s="46">
        <v>-9.0749999999999993</v>
      </c>
      <c r="C48" s="46">
        <v>-3.45</v>
      </c>
      <c r="D48" s="46">
        <v>4.05</v>
      </c>
      <c r="E48" s="46">
        <v>13.425000000000001</v>
      </c>
      <c r="F48" s="9"/>
      <c r="G48" s="9"/>
      <c r="H48" s="9"/>
      <c r="I48" s="9"/>
      <c r="J48" s="9"/>
      <c r="K48" s="40"/>
      <c r="L48" s="38"/>
    </row>
    <row r="49" spans="1:12" x14ac:dyDescent="0.3">
      <c r="A49" s="45">
        <v>2.25</v>
      </c>
      <c r="B49" s="46">
        <v>-8.1379999999999999</v>
      </c>
      <c r="C49" s="46">
        <v>-1.5750000000000002</v>
      </c>
      <c r="D49" s="46">
        <v>7.1749999999999998</v>
      </c>
      <c r="E49" s="46">
        <v>18.113</v>
      </c>
      <c r="F49" s="9"/>
      <c r="G49" s="9"/>
      <c r="H49" s="9"/>
      <c r="I49" s="9"/>
      <c r="J49" s="9"/>
      <c r="K49" s="40"/>
      <c r="L49" s="38"/>
    </row>
    <row r="50" spans="1:12" x14ac:dyDescent="0.3">
      <c r="A50" s="45">
        <v>2.5</v>
      </c>
      <c r="B50" s="46">
        <v>-7.2</v>
      </c>
      <c r="C50" s="46">
        <v>0.30000000000000004</v>
      </c>
      <c r="D50" s="46">
        <v>10.3</v>
      </c>
      <c r="E50" s="46">
        <v>22.8</v>
      </c>
      <c r="F50" s="9"/>
      <c r="G50" s="9"/>
      <c r="H50" s="9"/>
      <c r="I50" s="9"/>
      <c r="J50" s="9"/>
      <c r="K50" s="40"/>
      <c r="L50" s="38"/>
    </row>
    <row r="51" spans="1:12" x14ac:dyDescent="0.3">
      <c r="A51" s="45">
        <v>2.75</v>
      </c>
      <c r="B51" s="46">
        <v>-6.2629999999999999</v>
      </c>
      <c r="C51" s="46">
        <v>2.1749999999999998</v>
      </c>
      <c r="D51" s="46">
        <v>13.425000000000001</v>
      </c>
      <c r="E51" s="46">
        <v>27.488</v>
      </c>
      <c r="F51" s="9"/>
      <c r="G51" s="9"/>
      <c r="H51" s="9"/>
      <c r="I51" s="9"/>
      <c r="J51" s="9"/>
      <c r="K51" s="40"/>
      <c r="L51" s="38"/>
    </row>
    <row r="52" spans="1:12" x14ac:dyDescent="0.3">
      <c r="A52" s="45">
        <v>3</v>
      </c>
      <c r="B52" s="46">
        <v>-5.3250000000000002</v>
      </c>
      <c r="C52" s="46">
        <v>4.05</v>
      </c>
      <c r="D52" s="46">
        <v>16.55</v>
      </c>
      <c r="E52" s="46">
        <v>32.174999999999997</v>
      </c>
      <c r="F52" s="9"/>
      <c r="G52" s="9"/>
      <c r="H52" s="9"/>
      <c r="I52" s="9"/>
      <c r="J52" s="9"/>
      <c r="K52" s="40"/>
      <c r="L52" s="38"/>
    </row>
    <row r="53" spans="1:12" x14ac:dyDescent="0.3">
      <c r="A53" s="45">
        <v>3.25</v>
      </c>
      <c r="B53" s="46">
        <v>-4.3879999999999999</v>
      </c>
      <c r="C53" s="46">
        <v>5.9249999999999998</v>
      </c>
      <c r="D53" s="46">
        <v>19.675000000000001</v>
      </c>
      <c r="E53" s="46">
        <v>36.863</v>
      </c>
      <c r="F53" s="9"/>
      <c r="G53" s="9"/>
      <c r="H53" s="9"/>
      <c r="I53" s="9"/>
      <c r="J53" s="9"/>
      <c r="K53" s="40"/>
      <c r="L53" s="38"/>
    </row>
    <row r="54" spans="1:12" x14ac:dyDescent="0.3">
      <c r="A54" s="45">
        <v>3.5</v>
      </c>
      <c r="B54" s="46">
        <v>-3.45</v>
      </c>
      <c r="C54" s="46">
        <v>7.8</v>
      </c>
      <c r="D54" s="46">
        <v>22.8</v>
      </c>
      <c r="E54" s="46">
        <v>41.55</v>
      </c>
      <c r="F54" s="9"/>
      <c r="G54" s="9"/>
      <c r="H54" s="9"/>
      <c r="I54" s="9"/>
      <c r="J54" s="9"/>
      <c r="K54" s="40"/>
      <c r="L54" s="38"/>
    </row>
    <row r="55" spans="1:12" x14ac:dyDescent="0.3">
      <c r="A55" s="45">
        <v>3.75</v>
      </c>
      <c r="B55" s="46">
        <v>-2.5129999999999999</v>
      </c>
      <c r="C55" s="46">
        <v>9.6750000000000007</v>
      </c>
      <c r="D55" s="46">
        <v>25.925000000000001</v>
      </c>
      <c r="E55" s="46">
        <v>46.238</v>
      </c>
      <c r="F55" s="9"/>
      <c r="G55" s="9"/>
      <c r="H55" s="9"/>
      <c r="I55" s="9"/>
      <c r="J55" s="9"/>
      <c r="K55" s="40"/>
      <c r="L55" s="38"/>
    </row>
    <row r="56" spans="1:12" x14ac:dyDescent="0.3">
      <c r="A56" s="45">
        <v>4</v>
      </c>
      <c r="B56" s="46">
        <v>-1.5750000000000002</v>
      </c>
      <c r="C56" s="46">
        <v>11.55</v>
      </c>
      <c r="D56" s="46">
        <v>29.05</v>
      </c>
      <c r="E56" s="46">
        <v>50.924999999999997</v>
      </c>
      <c r="F56" s="9"/>
      <c r="G56" s="9"/>
      <c r="H56" s="9"/>
      <c r="I56" s="9"/>
      <c r="J56" s="9"/>
      <c r="K56" s="40"/>
      <c r="L56" s="38"/>
    </row>
    <row r="57" spans="1:12" x14ac:dyDescent="0.3">
      <c r="A57" s="45">
        <v>4.25</v>
      </c>
      <c r="B57" s="46">
        <v>-0.63700000000000001</v>
      </c>
      <c r="C57" s="46">
        <v>13.425000000000001</v>
      </c>
      <c r="D57" s="46">
        <v>32.174999999999997</v>
      </c>
      <c r="E57" s="46">
        <v>55.613</v>
      </c>
      <c r="F57" s="9"/>
      <c r="G57" s="9"/>
      <c r="H57" s="9"/>
      <c r="I57" s="9"/>
      <c r="J57" s="9"/>
      <c r="K57" s="40"/>
      <c r="L57" s="38"/>
    </row>
    <row r="58" spans="1:12" x14ac:dyDescent="0.3">
      <c r="A58" s="47">
        <v>4.5</v>
      </c>
      <c r="B58" s="48">
        <v>0.30000000000000004</v>
      </c>
      <c r="C58" s="48">
        <v>15.3</v>
      </c>
      <c r="D58" s="48">
        <v>35.299999999999997</v>
      </c>
      <c r="E58" s="48">
        <v>60.3</v>
      </c>
      <c r="F58" s="49"/>
      <c r="G58" s="49"/>
      <c r="H58" s="49"/>
      <c r="I58" s="49"/>
      <c r="J58" s="49"/>
      <c r="K58" s="50"/>
      <c r="L58" s="38"/>
    </row>
    <row r="59" spans="1:12" x14ac:dyDescent="0.3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x14ac:dyDescent="0.3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x14ac:dyDescent="0.3">
      <c r="A61" s="35" t="s">
        <v>118</v>
      </c>
      <c r="B61" s="36"/>
      <c r="C61" s="36"/>
      <c r="D61" s="36"/>
      <c r="E61" s="37"/>
      <c r="F61" s="38"/>
      <c r="G61" s="38"/>
      <c r="H61" s="38"/>
      <c r="I61" s="38"/>
      <c r="J61" s="38"/>
      <c r="K61" s="38"/>
      <c r="L61" s="38"/>
    </row>
    <row r="62" spans="1:12" x14ac:dyDescent="0.3">
      <c r="A62" s="41"/>
      <c r="B62" s="9"/>
      <c r="C62" s="9"/>
      <c r="D62" s="9"/>
      <c r="E62" s="40"/>
      <c r="F62" s="38"/>
      <c r="G62" s="38"/>
      <c r="H62" s="38"/>
      <c r="I62" s="38"/>
      <c r="J62" s="38"/>
      <c r="K62" s="38"/>
      <c r="L62" s="38"/>
    </row>
    <row r="63" spans="1:12" x14ac:dyDescent="0.3">
      <c r="A63" s="41" t="str">
        <f>A40</f>
        <v xml:space="preserve">Voltage </v>
      </c>
      <c r="B63" s="42" t="str">
        <f>B40</f>
        <v xml:space="preserve">30-2130-15 </v>
      </c>
      <c r="C63" s="42" t="str">
        <f>C40</f>
        <v xml:space="preserve">30-2130-30 </v>
      </c>
      <c r="D63" s="42" t="str">
        <f>D40</f>
        <v xml:space="preserve">30-2130-50 </v>
      </c>
      <c r="E63" s="51" t="str">
        <f>E40</f>
        <v xml:space="preserve">30-2130-75 </v>
      </c>
      <c r="F63" s="38"/>
      <c r="G63" s="38"/>
      <c r="H63" s="38"/>
      <c r="I63" s="38"/>
      <c r="J63" s="38"/>
      <c r="K63" s="38"/>
      <c r="L63" s="38"/>
    </row>
    <row r="64" spans="1:12" x14ac:dyDescent="0.3">
      <c r="A64" s="45">
        <f t="shared" ref="A64:A80" si="0">A42</f>
        <v>0.5</v>
      </c>
      <c r="B64" s="46">
        <f t="shared" ref="B64:E80" si="1">B42+14.7</f>
        <v>0</v>
      </c>
      <c r="C64" s="46">
        <f t="shared" si="1"/>
        <v>0</v>
      </c>
      <c r="D64" s="46">
        <f t="shared" si="1"/>
        <v>0</v>
      </c>
      <c r="E64" s="52">
        <f t="shared" si="1"/>
        <v>0</v>
      </c>
      <c r="F64" s="38"/>
      <c r="G64" s="38"/>
      <c r="H64" s="38"/>
      <c r="I64" s="38"/>
      <c r="J64" s="38"/>
      <c r="K64" s="38"/>
      <c r="L64" s="38"/>
    </row>
    <row r="65" spans="1:12" x14ac:dyDescent="0.3">
      <c r="A65" s="45">
        <f t="shared" si="0"/>
        <v>0.75</v>
      </c>
      <c r="B65" s="46">
        <f t="shared" si="1"/>
        <v>0.93699999999999939</v>
      </c>
      <c r="C65" s="46">
        <f t="shared" si="1"/>
        <v>1.875</v>
      </c>
      <c r="D65" s="46">
        <f t="shared" si="1"/>
        <v>3.125</v>
      </c>
      <c r="E65" s="52">
        <f t="shared" si="1"/>
        <v>4.6869999999999994</v>
      </c>
      <c r="F65" s="38"/>
      <c r="G65" s="38"/>
      <c r="H65" s="38"/>
      <c r="I65" s="38"/>
      <c r="J65" s="38"/>
      <c r="K65" s="38"/>
      <c r="L65" s="38"/>
    </row>
    <row r="66" spans="1:12" x14ac:dyDescent="0.3">
      <c r="A66" s="45">
        <f t="shared" si="0"/>
        <v>1</v>
      </c>
      <c r="B66" s="46">
        <f t="shared" si="1"/>
        <v>1.875</v>
      </c>
      <c r="C66" s="46">
        <f t="shared" si="1"/>
        <v>3.75</v>
      </c>
      <c r="D66" s="46">
        <f t="shared" si="1"/>
        <v>6.25</v>
      </c>
      <c r="E66" s="52">
        <f t="shared" si="1"/>
        <v>9.375</v>
      </c>
      <c r="F66" s="38"/>
      <c r="G66" s="38"/>
      <c r="H66" s="38"/>
      <c r="I66" s="38"/>
      <c r="J66" s="38"/>
      <c r="K66" s="38"/>
      <c r="L66" s="38"/>
    </row>
    <row r="67" spans="1:12" x14ac:dyDescent="0.3">
      <c r="A67" s="45">
        <f t="shared" si="0"/>
        <v>1.25</v>
      </c>
      <c r="B67" s="46">
        <f t="shared" si="1"/>
        <v>2.8119999999999994</v>
      </c>
      <c r="C67" s="46">
        <f t="shared" si="1"/>
        <v>5.625</v>
      </c>
      <c r="D67" s="46">
        <f t="shared" si="1"/>
        <v>9.375</v>
      </c>
      <c r="E67" s="52">
        <f t="shared" si="1"/>
        <v>14.062999999999999</v>
      </c>
      <c r="F67" s="38"/>
      <c r="G67" s="38"/>
      <c r="H67" s="38"/>
      <c r="I67" s="38"/>
      <c r="J67" s="38"/>
      <c r="K67" s="38"/>
      <c r="L67" s="38"/>
    </row>
    <row r="68" spans="1:12" x14ac:dyDescent="0.3">
      <c r="A68" s="45">
        <f t="shared" si="0"/>
        <v>1.5</v>
      </c>
      <c r="B68" s="46">
        <f t="shared" si="1"/>
        <v>3.75</v>
      </c>
      <c r="C68" s="46">
        <f t="shared" si="1"/>
        <v>7.4999999999999991</v>
      </c>
      <c r="D68" s="46">
        <f t="shared" si="1"/>
        <v>12.5</v>
      </c>
      <c r="E68" s="52">
        <f t="shared" si="1"/>
        <v>18.75</v>
      </c>
      <c r="F68" s="38"/>
      <c r="G68" s="38"/>
      <c r="H68" s="38"/>
      <c r="I68" s="38"/>
      <c r="J68" s="38"/>
      <c r="K68" s="38"/>
      <c r="L68" s="38"/>
    </row>
    <row r="69" spans="1:12" x14ac:dyDescent="0.3">
      <c r="A69" s="45">
        <f t="shared" si="0"/>
        <v>1.75</v>
      </c>
      <c r="B69" s="46">
        <f t="shared" si="1"/>
        <v>4.6869999999999994</v>
      </c>
      <c r="C69" s="46">
        <f t="shared" si="1"/>
        <v>9.375</v>
      </c>
      <c r="D69" s="46">
        <f t="shared" si="1"/>
        <v>15.625</v>
      </c>
      <c r="E69" s="52">
        <f t="shared" si="1"/>
        <v>23.437999999999999</v>
      </c>
      <c r="F69" s="38"/>
      <c r="G69" s="38"/>
      <c r="H69" s="38"/>
      <c r="I69" s="38"/>
      <c r="J69" s="38"/>
      <c r="K69" s="38"/>
      <c r="L69" s="38"/>
    </row>
    <row r="70" spans="1:12" x14ac:dyDescent="0.3">
      <c r="A70" s="45">
        <f t="shared" si="0"/>
        <v>2</v>
      </c>
      <c r="B70" s="46">
        <f t="shared" si="1"/>
        <v>5.625</v>
      </c>
      <c r="C70" s="46">
        <f t="shared" si="1"/>
        <v>11.25</v>
      </c>
      <c r="D70" s="46">
        <f t="shared" si="1"/>
        <v>18.75</v>
      </c>
      <c r="E70" s="52">
        <f t="shared" si="1"/>
        <v>28.125</v>
      </c>
      <c r="F70" s="38"/>
      <c r="G70" s="38"/>
      <c r="H70" s="38"/>
      <c r="I70" s="38"/>
      <c r="J70" s="38"/>
      <c r="K70" s="38"/>
      <c r="L70" s="38"/>
    </row>
    <row r="71" spans="1:12" x14ac:dyDescent="0.3">
      <c r="A71" s="45">
        <f t="shared" si="0"/>
        <v>2.25</v>
      </c>
      <c r="B71" s="46">
        <f t="shared" si="1"/>
        <v>6.5619999999999994</v>
      </c>
      <c r="C71" s="46">
        <f t="shared" si="1"/>
        <v>13.125</v>
      </c>
      <c r="D71" s="46">
        <f t="shared" si="1"/>
        <v>21.875</v>
      </c>
      <c r="E71" s="52">
        <f t="shared" si="1"/>
        <v>32.813000000000002</v>
      </c>
      <c r="F71" s="38"/>
      <c r="G71" s="38"/>
      <c r="H71" s="38"/>
      <c r="I71" s="38"/>
      <c r="J71" s="38"/>
      <c r="K71" s="38"/>
      <c r="L71" s="38"/>
    </row>
    <row r="72" spans="1:12" x14ac:dyDescent="0.3">
      <c r="A72" s="45">
        <f t="shared" si="0"/>
        <v>2.5</v>
      </c>
      <c r="B72" s="46">
        <f t="shared" si="1"/>
        <v>7.4999999999999991</v>
      </c>
      <c r="C72" s="46">
        <f t="shared" si="1"/>
        <v>15</v>
      </c>
      <c r="D72" s="46">
        <f t="shared" si="1"/>
        <v>25</v>
      </c>
      <c r="E72" s="52">
        <f t="shared" si="1"/>
        <v>37.5</v>
      </c>
      <c r="F72" s="38"/>
      <c r="G72" s="38"/>
      <c r="H72" s="38"/>
      <c r="I72" s="38"/>
      <c r="J72" s="38"/>
      <c r="K72" s="38"/>
      <c r="L72" s="38"/>
    </row>
    <row r="73" spans="1:12" x14ac:dyDescent="0.3">
      <c r="A73" s="45">
        <f t="shared" si="0"/>
        <v>2.75</v>
      </c>
      <c r="B73" s="46">
        <f t="shared" si="1"/>
        <v>8.4369999999999994</v>
      </c>
      <c r="C73" s="46">
        <f t="shared" si="1"/>
        <v>16.875</v>
      </c>
      <c r="D73" s="46">
        <f t="shared" si="1"/>
        <v>28.125</v>
      </c>
      <c r="E73" s="52">
        <f t="shared" si="1"/>
        <v>42.188000000000002</v>
      </c>
      <c r="F73" s="38"/>
      <c r="G73" s="38"/>
      <c r="H73" s="38"/>
      <c r="I73" s="38"/>
      <c r="J73" s="38"/>
      <c r="K73" s="38"/>
      <c r="L73" s="38"/>
    </row>
    <row r="74" spans="1:12" x14ac:dyDescent="0.3">
      <c r="A74" s="45">
        <f t="shared" si="0"/>
        <v>3</v>
      </c>
      <c r="B74" s="46">
        <f t="shared" si="1"/>
        <v>9.375</v>
      </c>
      <c r="C74" s="46">
        <f t="shared" si="1"/>
        <v>18.75</v>
      </c>
      <c r="D74" s="46">
        <f t="shared" si="1"/>
        <v>31.25</v>
      </c>
      <c r="E74" s="52">
        <f t="shared" si="1"/>
        <v>46.875</v>
      </c>
      <c r="F74" s="38"/>
      <c r="G74" s="38"/>
      <c r="H74" s="38"/>
      <c r="I74" s="38"/>
      <c r="J74" s="38"/>
      <c r="K74" s="38"/>
      <c r="L74" s="38"/>
    </row>
    <row r="75" spans="1:12" x14ac:dyDescent="0.3">
      <c r="A75" s="45">
        <f t="shared" si="0"/>
        <v>3.25</v>
      </c>
      <c r="B75" s="46">
        <f t="shared" si="1"/>
        <v>10.311999999999999</v>
      </c>
      <c r="C75" s="46">
        <f t="shared" si="1"/>
        <v>20.625</v>
      </c>
      <c r="D75" s="46">
        <f t="shared" si="1"/>
        <v>34.375</v>
      </c>
      <c r="E75" s="52">
        <f t="shared" si="1"/>
        <v>51.563000000000002</v>
      </c>
      <c r="F75" s="38"/>
      <c r="G75" s="38"/>
      <c r="H75" s="38"/>
      <c r="I75" s="38"/>
      <c r="J75" s="38"/>
      <c r="K75" s="38"/>
      <c r="L75" s="38"/>
    </row>
    <row r="76" spans="1:12" x14ac:dyDescent="0.3">
      <c r="A76" s="45">
        <f t="shared" si="0"/>
        <v>3.5</v>
      </c>
      <c r="B76" s="46">
        <f t="shared" si="1"/>
        <v>11.25</v>
      </c>
      <c r="C76" s="46">
        <f t="shared" si="1"/>
        <v>22.5</v>
      </c>
      <c r="D76" s="46">
        <f t="shared" si="1"/>
        <v>37.5</v>
      </c>
      <c r="E76" s="52">
        <f t="shared" si="1"/>
        <v>56.25</v>
      </c>
      <c r="F76" s="38"/>
      <c r="G76" s="38"/>
      <c r="H76" s="38"/>
      <c r="I76" s="38"/>
      <c r="J76" s="38"/>
      <c r="K76" s="38"/>
      <c r="L76" s="38"/>
    </row>
    <row r="77" spans="1:12" x14ac:dyDescent="0.3">
      <c r="A77" s="45">
        <f t="shared" si="0"/>
        <v>3.75</v>
      </c>
      <c r="B77" s="46">
        <f t="shared" si="1"/>
        <v>12.186999999999999</v>
      </c>
      <c r="C77" s="46">
        <f t="shared" si="1"/>
        <v>24.375</v>
      </c>
      <c r="D77" s="46">
        <f t="shared" si="1"/>
        <v>40.625</v>
      </c>
      <c r="E77" s="52">
        <f t="shared" si="1"/>
        <v>60.938000000000002</v>
      </c>
      <c r="F77" s="38"/>
      <c r="G77" s="38"/>
      <c r="H77" s="38"/>
      <c r="I77" s="38"/>
      <c r="J77" s="38"/>
      <c r="K77" s="38"/>
      <c r="L77" s="38"/>
    </row>
    <row r="78" spans="1:12" x14ac:dyDescent="0.3">
      <c r="A78" s="45">
        <f t="shared" si="0"/>
        <v>4</v>
      </c>
      <c r="B78" s="46">
        <f t="shared" si="1"/>
        <v>13.125</v>
      </c>
      <c r="C78" s="46">
        <f t="shared" si="1"/>
        <v>26.25</v>
      </c>
      <c r="D78" s="46">
        <f t="shared" si="1"/>
        <v>43.75</v>
      </c>
      <c r="E78" s="52">
        <f t="shared" si="1"/>
        <v>65.625</v>
      </c>
      <c r="F78" s="38"/>
      <c r="G78" s="38"/>
      <c r="H78" s="38"/>
      <c r="I78" s="38"/>
      <c r="J78" s="38"/>
      <c r="K78" s="38"/>
      <c r="L78" s="38"/>
    </row>
    <row r="79" spans="1:12" x14ac:dyDescent="0.3">
      <c r="A79" s="45">
        <f t="shared" si="0"/>
        <v>4.25</v>
      </c>
      <c r="B79" s="46">
        <f t="shared" si="1"/>
        <v>14.062999999999999</v>
      </c>
      <c r="C79" s="46">
        <f t="shared" si="1"/>
        <v>28.125</v>
      </c>
      <c r="D79" s="46">
        <f t="shared" si="1"/>
        <v>46.875</v>
      </c>
      <c r="E79" s="52">
        <f t="shared" si="1"/>
        <v>70.313000000000002</v>
      </c>
      <c r="F79" s="38"/>
      <c r="G79" s="38"/>
      <c r="H79" s="38"/>
      <c r="I79" s="38"/>
      <c r="J79" s="38"/>
      <c r="K79" s="38"/>
      <c r="L79" s="38"/>
    </row>
    <row r="80" spans="1:12" x14ac:dyDescent="0.3">
      <c r="A80" s="45">
        <f t="shared" si="0"/>
        <v>4.5</v>
      </c>
      <c r="B80" s="46">
        <f t="shared" si="1"/>
        <v>15</v>
      </c>
      <c r="C80" s="46">
        <f t="shared" si="1"/>
        <v>30</v>
      </c>
      <c r="D80" s="46">
        <f t="shared" si="1"/>
        <v>50</v>
      </c>
      <c r="E80" s="52">
        <f t="shared" si="1"/>
        <v>75</v>
      </c>
      <c r="F80" s="38"/>
      <c r="G80" s="38"/>
      <c r="H80" s="38"/>
      <c r="I80" s="38"/>
      <c r="J80" s="38"/>
      <c r="K80" s="38"/>
      <c r="L80" s="38"/>
    </row>
    <row r="81" spans="1:12" x14ac:dyDescent="0.3">
      <c r="A81" s="53"/>
      <c r="B81" s="42"/>
      <c r="C81" s="42"/>
      <c r="D81" s="42"/>
      <c r="E81" s="51"/>
      <c r="F81" s="38"/>
      <c r="G81" s="38"/>
      <c r="H81" s="38"/>
      <c r="I81" s="38"/>
      <c r="J81" s="38"/>
      <c r="K81" s="38"/>
      <c r="L81" s="38"/>
    </row>
    <row r="82" spans="1:12" x14ac:dyDescent="0.3">
      <c r="A82" s="41" t="s">
        <v>119</v>
      </c>
      <c r="B82" s="46">
        <f>(B66-B64)/($A66-$A64)</f>
        <v>3.75</v>
      </c>
      <c r="C82" s="46">
        <f>(C66-C64)/($A66-$A64)</f>
        <v>7.5</v>
      </c>
      <c r="D82" s="46">
        <f>(D66-D64)/($A66-$A64)</f>
        <v>12.5</v>
      </c>
      <c r="E82" s="52">
        <f>(E66-E64)/($A66-$A64)</f>
        <v>18.75</v>
      </c>
      <c r="F82" s="38"/>
      <c r="G82" s="38"/>
      <c r="H82" s="38"/>
      <c r="I82" s="38"/>
      <c r="J82" s="38"/>
      <c r="K82" s="38"/>
      <c r="L82" s="38"/>
    </row>
    <row r="83" spans="1:12" x14ac:dyDescent="0.3">
      <c r="A83" s="54" t="s">
        <v>120</v>
      </c>
      <c r="B83" s="48">
        <f>B64-(B82*$A64)</f>
        <v>-1.875</v>
      </c>
      <c r="C83" s="48">
        <f>C64-(C82*$A64)</f>
        <v>-3.75</v>
      </c>
      <c r="D83" s="48">
        <f>D64-(D82*$A64)</f>
        <v>-6.25</v>
      </c>
      <c r="E83" s="55">
        <f>E64-(E82*$A64)</f>
        <v>-9.375</v>
      </c>
      <c r="F83" s="38"/>
      <c r="G83" s="38"/>
      <c r="H83" s="38"/>
      <c r="I83" s="38"/>
      <c r="J83" s="38"/>
      <c r="K83" s="38"/>
      <c r="L83" s="38"/>
    </row>
    <row r="84" spans="1:12" x14ac:dyDescent="0.3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x14ac:dyDescent="0.3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1:12" ht="41.25" customHeight="1" x14ac:dyDescent="0.3">
      <c r="A86" s="232" t="s">
        <v>188</v>
      </c>
      <c r="B86" s="233"/>
      <c r="C86" s="233"/>
      <c r="D86" s="233"/>
      <c r="E86" s="233"/>
      <c r="F86" s="233"/>
      <c r="G86" s="233"/>
      <c r="H86" s="233"/>
      <c r="I86" s="233"/>
      <c r="J86" s="233"/>
      <c r="K86" s="234"/>
      <c r="L86" s="38"/>
    </row>
    <row r="87" spans="1:12" x14ac:dyDescent="0.3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8"/>
      <c r="L87" s="38"/>
    </row>
    <row r="88" spans="1:12" x14ac:dyDescent="0.3">
      <c r="A88" s="56" t="s">
        <v>121</v>
      </c>
      <c r="B88" s="57">
        <v>51.714932599999997</v>
      </c>
      <c r="C88" s="57" t="s">
        <v>122</v>
      </c>
      <c r="D88" s="57" t="s">
        <v>123</v>
      </c>
      <c r="E88" s="57"/>
      <c r="F88" s="57"/>
      <c r="G88" s="57"/>
      <c r="H88" s="57"/>
      <c r="I88" s="57"/>
      <c r="J88" s="57"/>
      <c r="K88" s="58"/>
      <c r="L88" s="38"/>
    </row>
    <row r="89" spans="1:12" x14ac:dyDescent="0.3">
      <c r="A89" s="56" t="s">
        <v>121</v>
      </c>
      <c r="B89" s="57">
        <v>6.8947572900000004E-2</v>
      </c>
      <c r="C89" s="57" t="s">
        <v>185</v>
      </c>
      <c r="D89" s="57"/>
      <c r="E89" s="57"/>
      <c r="F89" s="57"/>
      <c r="G89" s="57"/>
      <c r="H89" s="57"/>
      <c r="I89" s="57"/>
      <c r="J89" s="57"/>
      <c r="K89" s="58"/>
      <c r="L89" s="38"/>
    </row>
    <row r="90" spans="1:12" x14ac:dyDescent="0.3">
      <c r="A90" s="59" t="s">
        <v>121</v>
      </c>
      <c r="B90" s="60">
        <f>B89*100</f>
        <v>6.8947572900000003</v>
      </c>
      <c r="C90" s="60" t="s">
        <v>186</v>
      </c>
      <c r="D90" s="60"/>
      <c r="E90" s="60"/>
      <c r="F90" s="60"/>
      <c r="G90" s="60"/>
      <c r="H90" s="60"/>
      <c r="I90" s="60"/>
      <c r="J90" s="60"/>
      <c r="K90" s="61"/>
      <c r="L90" s="38"/>
    </row>
    <row r="91" spans="1:12" x14ac:dyDescent="0.3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38"/>
    </row>
    <row r="92" spans="1:12" x14ac:dyDescent="0.3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x14ac:dyDescent="0.3">
      <c r="A93" s="189" t="s">
        <v>220</v>
      </c>
      <c r="B93" s="8"/>
      <c r="C93" s="8"/>
      <c r="D93" s="8"/>
      <c r="E93" s="8"/>
      <c r="F93" s="8"/>
      <c r="G93" s="165"/>
      <c r="H93" s="38"/>
      <c r="I93" s="38"/>
      <c r="J93" s="38"/>
      <c r="K93" s="38"/>
      <c r="L93" s="38"/>
    </row>
    <row r="94" spans="1:12" x14ac:dyDescent="0.3">
      <c r="A94" s="11"/>
      <c r="B94" s="9"/>
      <c r="C94" s="9"/>
      <c r="D94" s="9"/>
      <c r="E94" s="9"/>
      <c r="F94" s="9"/>
      <c r="G94" s="166"/>
      <c r="H94" s="38"/>
      <c r="I94" s="38"/>
      <c r="J94" s="38"/>
      <c r="K94" s="38"/>
      <c r="L94" s="38"/>
    </row>
    <row r="95" spans="1:12" x14ac:dyDescent="0.3">
      <c r="A95" s="220" t="s">
        <v>227</v>
      </c>
      <c r="B95" s="221"/>
      <c r="C95" s="221"/>
      <c r="D95" s="221"/>
      <c r="E95" s="221"/>
      <c r="F95" s="221"/>
      <c r="G95" s="222"/>
      <c r="H95" s="38"/>
      <c r="I95" s="38"/>
      <c r="J95" s="38"/>
      <c r="K95" s="38"/>
      <c r="L95" s="38"/>
    </row>
    <row r="96" spans="1:12" x14ac:dyDescent="0.3">
      <c r="A96" s="220"/>
      <c r="B96" s="221"/>
      <c r="C96" s="221"/>
      <c r="D96" s="221"/>
      <c r="E96" s="221"/>
      <c r="F96" s="221"/>
      <c r="G96" s="222"/>
      <c r="H96" s="38"/>
      <c r="I96" s="38"/>
      <c r="J96" s="38"/>
      <c r="K96" s="38"/>
      <c r="L96" s="38"/>
    </row>
    <row r="97" spans="1:12" x14ac:dyDescent="0.3">
      <c r="A97" s="10"/>
      <c r="B97" s="9"/>
      <c r="C97" s="9"/>
      <c r="D97" s="9"/>
      <c r="E97" s="9"/>
      <c r="F97" s="9"/>
      <c r="G97" s="166"/>
      <c r="H97" s="38"/>
      <c r="I97" s="38"/>
      <c r="J97" s="38"/>
      <c r="K97" s="38"/>
      <c r="L97" s="38"/>
    </row>
    <row r="98" spans="1:12" x14ac:dyDescent="0.3">
      <c r="A98" s="10"/>
      <c r="B98" s="9" t="s">
        <v>130</v>
      </c>
      <c r="C98" s="9" t="s">
        <v>187</v>
      </c>
      <c r="D98" s="9"/>
      <c r="E98" s="9"/>
      <c r="F98" s="9"/>
      <c r="G98" s="166"/>
      <c r="H98" s="38"/>
      <c r="I98" s="38"/>
      <c r="J98" s="38"/>
      <c r="K98" s="38"/>
      <c r="L98" s="38"/>
    </row>
    <row r="99" spans="1:12" x14ac:dyDescent="0.3">
      <c r="A99" s="10" t="s">
        <v>131</v>
      </c>
      <c r="B99" s="167">
        <v>0.5</v>
      </c>
      <c r="C99" s="167">
        <v>0</v>
      </c>
      <c r="D99" s="9"/>
      <c r="E99" s="9"/>
      <c r="F99" s="9"/>
      <c r="G99" s="166"/>
      <c r="H99" s="38"/>
      <c r="I99" s="38"/>
      <c r="J99" s="38"/>
      <c r="K99" s="38"/>
      <c r="L99" s="38"/>
    </row>
    <row r="100" spans="1:12" x14ac:dyDescent="0.3">
      <c r="A100" s="10" t="s">
        <v>132</v>
      </c>
      <c r="B100" s="167">
        <v>4.5</v>
      </c>
      <c r="C100" s="167">
        <v>689</v>
      </c>
      <c r="D100" s="9"/>
      <c r="E100" s="9"/>
      <c r="F100" s="9"/>
      <c r="G100" s="166"/>
      <c r="H100" s="38"/>
      <c r="I100" s="38"/>
      <c r="J100" s="38"/>
      <c r="K100" s="38"/>
      <c r="L100" s="38"/>
    </row>
    <row r="101" spans="1:12" x14ac:dyDescent="0.3">
      <c r="A101" s="10"/>
      <c r="B101" s="9"/>
      <c r="C101" s="9"/>
      <c r="D101" s="9"/>
      <c r="E101" s="9"/>
      <c r="F101" s="9"/>
      <c r="G101" s="166"/>
      <c r="H101" s="38"/>
      <c r="I101" s="38"/>
      <c r="J101" s="38"/>
      <c r="K101" s="38"/>
      <c r="L101" s="38"/>
    </row>
    <row r="102" spans="1:12" x14ac:dyDescent="0.3">
      <c r="A102" s="10" t="s">
        <v>133</v>
      </c>
      <c r="B102" s="62">
        <f>(C100-C99)/(B100-B99)</f>
        <v>172.25</v>
      </c>
      <c r="C102" s="9"/>
      <c r="D102" s="9"/>
      <c r="E102" s="9"/>
      <c r="F102" s="9"/>
      <c r="G102" s="166"/>
      <c r="H102" s="38"/>
      <c r="I102" s="38"/>
      <c r="J102" s="38"/>
      <c r="K102" s="38"/>
      <c r="L102" s="38"/>
    </row>
    <row r="103" spans="1:12" x14ac:dyDescent="0.3">
      <c r="A103" s="10" t="s">
        <v>134</v>
      </c>
      <c r="B103" s="62">
        <f>C99-(B102*B99)</f>
        <v>-86.125</v>
      </c>
      <c r="C103" s="9"/>
      <c r="D103" s="9"/>
      <c r="E103" s="9"/>
      <c r="F103" s="9"/>
      <c r="G103" s="166"/>
      <c r="H103" s="38"/>
      <c r="I103" s="38"/>
      <c r="J103" s="38"/>
      <c r="K103" s="38"/>
      <c r="L103" s="38"/>
    </row>
    <row r="104" spans="1:12" x14ac:dyDescent="0.3">
      <c r="A104" s="10"/>
      <c r="B104" s="9"/>
      <c r="C104" s="9"/>
      <c r="D104" s="9"/>
      <c r="E104" s="9"/>
      <c r="F104" s="9"/>
      <c r="G104" s="166"/>
      <c r="H104" s="38"/>
      <c r="I104" s="38"/>
      <c r="J104" s="38"/>
      <c r="K104" s="38"/>
      <c r="L104" s="38"/>
    </row>
    <row r="105" spans="1:12" x14ac:dyDescent="0.3">
      <c r="A105" s="11" t="s">
        <v>135</v>
      </c>
      <c r="B105" s="9"/>
      <c r="C105" s="9"/>
      <c r="D105" s="9"/>
      <c r="E105" s="9"/>
      <c r="F105" s="9"/>
      <c r="G105" s="166"/>
      <c r="H105" s="38"/>
      <c r="I105" s="38"/>
      <c r="J105" s="38"/>
      <c r="K105" s="38"/>
      <c r="L105" s="38"/>
    </row>
    <row r="106" spans="1:12" x14ac:dyDescent="0.3">
      <c r="A106" s="10"/>
      <c r="B106" s="9"/>
      <c r="C106" s="9"/>
      <c r="D106" s="9"/>
      <c r="E106" s="9"/>
      <c r="F106" s="9"/>
      <c r="G106" s="166"/>
      <c r="H106" s="38"/>
      <c r="I106" s="38"/>
      <c r="J106" s="38"/>
      <c r="K106" s="38"/>
      <c r="L106" s="38"/>
    </row>
    <row r="107" spans="1:12" x14ac:dyDescent="0.3">
      <c r="A107" s="202" t="s">
        <v>229</v>
      </c>
      <c r="B107" s="9"/>
      <c r="C107" s="16"/>
      <c r="D107" s="9"/>
      <c r="E107" s="9"/>
      <c r="F107" s="9"/>
      <c r="G107" s="166"/>
      <c r="H107" s="38"/>
      <c r="I107" s="38"/>
      <c r="J107" s="38"/>
      <c r="K107" s="38"/>
      <c r="L107" s="38"/>
    </row>
    <row r="108" spans="1:12" x14ac:dyDescent="0.3">
      <c r="A108" s="10" t="s">
        <v>136</v>
      </c>
      <c r="B108" s="203">
        <f>B102 / B$90</f>
        <v>24.982750335508907</v>
      </c>
      <c r="C108" s="204" t="s">
        <v>232</v>
      </c>
      <c r="D108" s="9"/>
      <c r="E108" s="9"/>
      <c r="F108" s="9"/>
      <c r="G108" s="166"/>
      <c r="H108" s="38"/>
      <c r="I108" s="38"/>
      <c r="J108" s="38"/>
      <c r="K108" s="38"/>
      <c r="L108" s="38"/>
    </row>
    <row r="109" spans="1:12" x14ac:dyDescent="0.3">
      <c r="A109" s="10" t="s">
        <v>129</v>
      </c>
      <c r="B109" s="203">
        <f>B103 / B$90</f>
        <v>-12.491375167754454</v>
      </c>
      <c r="C109" s="204" t="s">
        <v>232</v>
      </c>
      <c r="D109" s="9"/>
      <c r="E109" s="9"/>
      <c r="F109" s="9"/>
      <c r="G109" s="166"/>
      <c r="H109" s="38"/>
      <c r="I109" s="38"/>
      <c r="J109" s="38"/>
      <c r="K109" s="38"/>
      <c r="L109" s="38"/>
    </row>
    <row r="110" spans="1:12" x14ac:dyDescent="0.3">
      <c r="A110" s="10"/>
      <c r="B110" s="63"/>
      <c r="C110" s="16"/>
      <c r="D110" s="9"/>
      <c r="E110" s="9"/>
      <c r="F110" s="9"/>
      <c r="G110" s="166"/>
      <c r="H110" s="38"/>
      <c r="I110" s="38"/>
      <c r="J110" s="38"/>
      <c r="K110" s="38"/>
      <c r="L110" s="38"/>
    </row>
    <row r="111" spans="1:12" x14ac:dyDescent="0.3">
      <c r="A111" s="202" t="s">
        <v>230</v>
      </c>
      <c r="B111" s="63"/>
      <c r="C111" s="16"/>
      <c r="D111" s="9"/>
      <c r="E111" s="9"/>
      <c r="F111" s="9"/>
      <c r="G111" s="166"/>
      <c r="H111" s="38"/>
      <c r="I111" s="38"/>
      <c r="J111" s="38"/>
      <c r="K111" s="38"/>
      <c r="L111" s="38"/>
    </row>
    <row r="112" spans="1:12" x14ac:dyDescent="0.3">
      <c r="A112" s="10" t="s">
        <v>128</v>
      </c>
      <c r="B112" s="203">
        <f>B102</f>
        <v>172.25</v>
      </c>
      <c r="C112" s="204" t="s">
        <v>232</v>
      </c>
      <c r="D112" s="9"/>
      <c r="E112" s="9"/>
      <c r="F112" s="9"/>
      <c r="G112" s="166"/>
      <c r="H112" s="38"/>
      <c r="I112" s="38"/>
      <c r="J112" s="38"/>
      <c r="K112" s="38"/>
      <c r="L112" s="38"/>
    </row>
    <row r="113" spans="1:12" x14ac:dyDescent="0.3">
      <c r="A113" s="10" t="s">
        <v>137</v>
      </c>
      <c r="B113" s="203">
        <f>B103</f>
        <v>-86.125</v>
      </c>
      <c r="C113" s="204" t="s">
        <v>232</v>
      </c>
      <c r="D113" s="9"/>
      <c r="E113" s="9"/>
      <c r="F113" s="9"/>
      <c r="G113" s="166"/>
      <c r="H113" s="38"/>
      <c r="I113" s="38"/>
      <c r="J113" s="38"/>
      <c r="K113" s="38"/>
      <c r="L113" s="38"/>
    </row>
    <row r="114" spans="1:12" x14ac:dyDescent="0.3">
      <c r="A114" s="10"/>
      <c r="B114" s="63"/>
      <c r="C114" s="16"/>
      <c r="D114" s="9"/>
      <c r="E114" s="9"/>
      <c r="F114" s="9"/>
      <c r="G114" s="166"/>
      <c r="H114" s="38"/>
      <c r="I114" s="38"/>
      <c r="J114" s="38"/>
      <c r="K114" s="38"/>
      <c r="L114" s="38"/>
    </row>
    <row r="115" spans="1:12" x14ac:dyDescent="0.3">
      <c r="A115" s="202" t="s">
        <v>231</v>
      </c>
      <c r="B115" s="63"/>
      <c r="C115" s="16"/>
      <c r="D115" s="9"/>
      <c r="E115" s="9"/>
      <c r="F115" s="9"/>
      <c r="G115" s="166"/>
      <c r="H115" s="38"/>
      <c r="I115" s="38"/>
      <c r="J115" s="38"/>
      <c r="K115" s="38"/>
      <c r="L115" s="38"/>
    </row>
    <row r="116" spans="1:12" x14ac:dyDescent="0.3">
      <c r="A116" s="10" t="s">
        <v>128</v>
      </c>
      <c r="B116" s="203">
        <f>B102/B$89</f>
        <v>2498.2750335508908</v>
      </c>
      <c r="C116" s="204" t="s">
        <v>232</v>
      </c>
      <c r="D116" s="9"/>
      <c r="E116" s="9"/>
      <c r="F116" s="9"/>
      <c r="G116" s="166"/>
      <c r="H116" s="38"/>
      <c r="I116" s="38"/>
      <c r="J116" s="38"/>
      <c r="K116" s="38"/>
      <c r="L116" s="38"/>
    </row>
    <row r="117" spans="1:12" x14ac:dyDescent="0.3">
      <c r="A117" s="168" t="s">
        <v>129</v>
      </c>
      <c r="B117" s="205">
        <f>B103/B$89</f>
        <v>-1249.1375167754454</v>
      </c>
      <c r="C117" s="206" t="s">
        <v>232</v>
      </c>
      <c r="D117" s="169"/>
      <c r="E117" s="169"/>
      <c r="F117" s="169"/>
      <c r="G117" s="170"/>
      <c r="H117" s="38"/>
      <c r="I117" s="38"/>
      <c r="J117" s="38"/>
      <c r="K117" s="38"/>
      <c r="L117" s="38"/>
    </row>
    <row r="118" spans="1:12" x14ac:dyDescent="0.3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</sheetData>
  <mergeCells count="7">
    <mergeCell ref="A95:G96"/>
    <mergeCell ref="A2:G2"/>
    <mergeCell ref="A3:G3"/>
    <mergeCell ref="E6:F22"/>
    <mergeCell ref="A38:K38"/>
    <mergeCell ref="A86:K86"/>
    <mergeCell ref="A25:E25"/>
  </mergeCells>
  <hyperlinks>
    <hyperlink ref="A36" r:id="rId1"/>
  </hyperlinks>
  <pageMargins left="0.25" right="0.25" top="0.5" bottom="0.5" header="0.51180555555555551" footer="0.5"/>
  <pageSetup firstPageNumber="0" orientation="landscape" horizontalDpi="300" verticalDpi="300" r:id="rId2"/>
  <headerFooter alignWithMargins="0">
    <oddFooter>&amp;C&amp;8Copyright © 2006 Cobb Tuning, Inc. All Rights Reserved.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workbookViewId="0">
      <selection activeCell="A7" sqref="A7"/>
    </sheetView>
  </sheetViews>
  <sheetFormatPr defaultColWidth="9.109375" defaultRowHeight="13.8" x14ac:dyDescent="0.3"/>
  <cols>
    <col min="1" max="1" width="13.6640625" style="184" bestFit="1" customWidth="1"/>
    <col min="2" max="31" width="7" style="184" customWidth="1"/>
    <col min="32" max="16384" width="9.109375" style="184"/>
  </cols>
  <sheetData>
    <row r="1" spans="1:31" ht="100.5" customHeight="1" x14ac:dyDescent="0.3">
      <c r="D1" s="183"/>
    </row>
    <row r="2" spans="1:31" ht="11.25" customHeight="1" x14ac:dyDescent="0.3">
      <c r="A2" s="223" t="s">
        <v>243</v>
      </c>
      <c r="B2" s="223"/>
      <c r="C2" s="223"/>
      <c r="D2" s="223"/>
      <c r="E2" s="223"/>
      <c r="F2" s="223"/>
      <c r="G2" s="223"/>
    </row>
    <row r="3" spans="1:31" ht="11.25" customHeight="1" x14ac:dyDescent="0.3">
      <c r="A3" s="224" t="s">
        <v>242</v>
      </c>
      <c r="B3" s="224"/>
      <c r="C3" s="224"/>
      <c r="D3" s="224"/>
      <c r="E3" s="224"/>
      <c r="F3" s="224"/>
      <c r="G3" s="224"/>
    </row>
    <row r="4" spans="1:31" ht="11.25" customHeight="1" x14ac:dyDescent="0.3">
      <c r="D4" s="3"/>
    </row>
    <row r="5" spans="1:31" s="16" customFormat="1" ht="11.25" customHeight="1" x14ac:dyDescent="0.3">
      <c r="B5" s="69"/>
      <c r="E5" s="65"/>
      <c r="G5" s="69"/>
      <c r="K5" s="69"/>
    </row>
    <row r="6" spans="1:31" s="16" customFormat="1" ht="11.25" customHeight="1" x14ac:dyDescent="0.3">
      <c r="A6" s="238" t="s">
        <v>244</v>
      </c>
      <c r="B6" s="239"/>
      <c r="C6" s="239"/>
      <c r="D6" s="239"/>
      <c r="E6" s="239"/>
      <c r="F6" s="239"/>
      <c r="G6" s="239"/>
      <c r="H6" s="72"/>
      <c r="I6" s="72"/>
      <c r="J6" s="72"/>
      <c r="K6" s="71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3"/>
    </row>
    <row r="7" spans="1:31" s="16" customFormat="1" ht="11.25" customHeight="1" x14ac:dyDescent="0.3">
      <c r="A7" s="10"/>
      <c r="B7" s="9"/>
      <c r="C7" s="9"/>
      <c r="D7" s="9"/>
      <c r="E7" s="70"/>
      <c r="F7" s="70"/>
      <c r="G7" s="69"/>
      <c r="K7" s="69"/>
      <c r="AE7" s="74"/>
    </row>
    <row r="8" spans="1:31" s="16" customFormat="1" ht="11.25" customHeight="1" x14ac:dyDescent="0.3">
      <c r="A8" s="11" t="s">
        <v>124</v>
      </c>
      <c r="B8" s="12" t="s">
        <v>199</v>
      </c>
      <c r="C8" s="12"/>
      <c r="D8" s="12"/>
      <c r="E8" s="70"/>
      <c r="F8" s="70"/>
      <c r="G8" s="69"/>
      <c r="K8" s="69"/>
      <c r="AE8" s="74"/>
    </row>
    <row r="9" spans="1:31" ht="14.4" thickBot="1" x14ac:dyDescent="0.3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7"/>
    </row>
    <row r="10" spans="1:31" ht="15" thickTop="1" thickBot="1" x14ac:dyDescent="0.35">
      <c r="A10" s="75" t="s">
        <v>184</v>
      </c>
      <c r="B10" s="162">
        <v>0.2</v>
      </c>
      <c r="C10" s="162">
        <v>0.36</v>
      </c>
      <c r="D10" s="162">
        <v>0.52</v>
      </c>
      <c r="E10" s="162">
        <v>0.67</v>
      </c>
      <c r="F10" s="162">
        <v>0.83</v>
      </c>
      <c r="G10" s="162">
        <v>0.99</v>
      </c>
      <c r="H10" s="162">
        <v>1.1399999999999999</v>
      </c>
      <c r="I10" s="162">
        <v>1.3</v>
      </c>
      <c r="J10" s="162">
        <v>1.45</v>
      </c>
      <c r="K10" s="162">
        <v>1.61</v>
      </c>
      <c r="L10" s="162">
        <v>1.77</v>
      </c>
      <c r="M10" s="162">
        <v>1.92</v>
      </c>
      <c r="N10" s="162">
        <v>2.08</v>
      </c>
      <c r="O10" s="162">
        <v>2.2400000000000002</v>
      </c>
      <c r="P10" s="162">
        <v>2.39</v>
      </c>
      <c r="Q10" s="162">
        <v>2.5499999999999998</v>
      </c>
      <c r="R10" s="162">
        <v>2.7</v>
      </c>
      <c r="S10" s="162">
        <v>2.86</v>
      </c>
      <c r="T10" s="162">
        <v>3.02</v>
      </c>
      <c r="U10" s="162">
        <v>3.17</v>
      </c>
      <c r="V10" s="162">
        <v>3.33</v>
      </c>
      <c r="W10" s="162">
        <v>3.49</v>
      </c>
      <c r="X10" s="162">
        <v>3.64</v>
      </c>
      <c r="Y10" s="162">
        <v>3.8</v>
      </c>
      <c r="Z10" s="162">
        <v>3.95</v>
      </c>
      <c r="AA10" s="162">
        <v>4.1100000000000003</v>
      </c>
      <c r="AB10" s="162">
        <v>4.2699999999999996</v>
      </c>
      <c r="AC10" s="162">
        <v>4.42</v>
      </c>
      <c r="AD10" s="162">
        <v>4.58</v>
      </c>
      <c r="AE10" s="162">
        <v>4.74</v>
      </c>
    </row>
    <row r="11" spans="1:31" ht="15" thickTop="1" thickBot="1" x14ac:dyDescent="0.35">
      <c r="A11" s="75" t="s">
        <v>225</v>
      </c>
      <c r="B11" s="188">
        <v>248</v>
      </c>
      <c r="C11" s="188">
        <v>248</v>
      </c>
      <c r="D11" s="188">
        <v>235</v>
      </c>
      <c r="E11" s="188">
        <v>215</v>
      </c>
      <c r="F11" s="188">
        <v>199</v>
      </c>
      <c r="G11" s="188">
        <v>186</v>
      </c>
      <c r="H11" s="188">
        <v>176</v>
      </c>
      <c r="I11" s="188">
        <v>168</v>
      </c>
      <c r="J11" s="188">
        <v>161</v>
      </c>
      <c r="K11" s="188">
        <v>152</v>
      </c>
      <c r="L11" s="188">
        <v>146</v>
      </c>
      <c r="M11" s="188">
        <v>140</v>
      </c>
      <c r="N11" s="188">
        <v>133</v>
      </c>
      <c r="O11" s="188">
        <v>127</v>
      </c>
      <c r="P11" s="188">
        <v>120</v>
      </c>
      <c r="Q11" s="188">
        <v>113</v>
      </c>
      <c r="R11" s="188">
        <v>106</v>
      </c>
      <c r="S11" s="188">
        <v>100</v>
      </c>
      <c r="T11" s="188">
        <v>94</v>
      </c>
      <c r="U11" s="188">
        <v>88</v>
      </c>
      <c r="V11" s="188">
        <v>82</v>
      </c>
      <c r="W11" s="188">
        <v>76</v>
      </c>
      <c r="X11" s="188">
        <v>70</v>
      </c>
      <c r="Y11" s="188">
        <v>64</v>
      </c>
      <c r="Z11" s="188">
        <v>56</v>
      </c>
      <c r="AA11" s="188">
        <v>47</v>
      </c>
      <c r="AB11" s="188">
        <v>33</v>
      </c>
      <c r="AC11" s="188">
        <v>17</v>
      </c>
      <c r="AD11" s="188">
        <v>-9</v>
      </c>
      <c r="AE11" s="188">
        <v>-40</v>
      </c>
    </row>
    <row r="12" spans="1:31" ht="15" thickTop="1" thickBot="1" x14ac:dyDescent="0.35">
      <c r="A12" s="78" t="s">
        <v>224</v>
      </c>
      <c r="B12" s="188">
        <f>CONVERT(B11, "F", "C")</f>
        <v>120</v>
      </c>
      <c r="C12" s="188">
        <f t="shared" ref="C12" si="0">CONVERT(C11, "F", "C")</f>
        <v>120</v>
      </c>
      <c r="D12" s="188">
        <f t="shared" ref="D12" si="1">CONVERT(D11, "F", "C")</f>
        <v>112.77777777777777</v>
      </c>
      <c r="E12" s="188">
        <f t="shared" ref="E12" si="2">CONVERT(E11, "F", "C")</f>
        <v>101.66666666666666</v>
      </c>
      <c r="F12" s="188">
        <f t="shared" ref="F12" si="3">CONVERT(F11, "F", "C")</f>
        <v>92.777777777777771</v>
      </c>
      <c r="G12" s="188">
        <f t="shared" ref="G12" si="4">CONVERT(G11, "F", "C")</f>
        <v>85.555555555555557</v>
      </c>
      <c r="H12" s="188">
        <f t="shared" ref="H12" si="5">CONVERT(H11, "F", "C")</f>
        <v>80</v>
      </c>
      <c r="I12" s="188">
        <f t="shared" ref="I12" si="6">CONVERT(I11, "F", "C")</f>
        <v>75.555555555555557</v>
      </c>
      <c r="J12" s="188">
        <f t="shared" ref="J12" si="7">CONVERT(J11, "F", "C")</f>
        <v>71.666666666666671</v>
      </c>
      <c r="K12" s="188">
        <f t="shared" ref="K12" si="8">CONVERT(K11, "F", "C")</f>
        <v>66.666666666666671</v>
      </c>
      <c r="L12" s="188">
        <f t="shared" ref="L12" si="9">CONVERT(L11, "F", "C")</f>
        <v>63.333333333333329</v>
      </c>
      <c r="M12" s="188">
        <f t="shared" ref="M12" si="10">CONVERT(M11, "F", "C")</f>
        <v>60</v>
      </c>
      <c r="N12" s="188">
        <f t="shared" ref="N12" si="11">CONVERT(N11, "F", "C")</f>
        <v>56.111111111111107</v>
      </c>
      <c r="O12" s="188">
        <f t="shared" ref="O12" si="12">CONVERT(O11, "F", "C")</f>
        <v>52.777777777777779</v>
      </c>
      <c r="P12" s="188">
        <f t="shared" ref="P12" si="13">CONVERT(P11, "F", "C")</f>
        <v>48.888888888888886</v>
      </c>
      <c r="Q12" s="188">
        <f t="shared" ref="Q12" si="14">CONVERT(Q11, "F", "C")</f>
        <v>45</v>
      </c>
      <c r="R12" s="188">
        <f t="shared" ref="R12" si="15">CONVERT(R11, "F", "C")</f>
        <v>41.111111111111107</v>
      </c>
      <c r="S12" s="188">
        <f t="shared" ref="S12" si="16">CONVERT(S11, "F", "C")</f>
        <v>37.777777777777779</v>
      </c>
      <c r="T12" s="188">
        <f t="shared" ref="T12" si="17">CONVERT(T11, "F", "C")</f>
        <v>34.444444444444443</v>
      </c>
      <c r="U12" s="188">
        <f t="shared" ref="U12" si="18">CONVERT(U11, "F", "C")</f>
        <v>31.111111111111111</v>
      </c>
      <c r="V12" s="188">
        <f t="shared" ref="V12" si="19">CONVERT(V11, "F", "C")</f>
        <v>27.777777777777779</v>
      </c>
      <c r="W12" s="188">
        <f t="shared" ref="W12" si="20">CONVERT(W11, "F", "C")</f>
        <v>24.444444444444443</v>
      </c>
      <c r="X12" s="188">
        <f t="shared" ref="X12" si="21">CONVERT(X11, "F", "C")</f>
        <v>21.111111111111111</v>
      </c>
      <c r="Y12" s="188">
        <f t="shared" ref="Y12" si="22">CONVERT(Y11, "F", "C")</f>
        <v>17.777777777777779</v>
      </c>
      <c r="Z12" s="188">
        <f t="shared" ref="Z12" si="23">CONVERT(Z11, "F", "C")</f>
        <v>13.333333333333332</v>
      </c>
      <c r="AA12" s="188">
        <f t="shared" ref="AA12" si="24">CONVERT(AA11, "F", "C")</f>
        <v>8.3333333333333339</v>
      </c>
      <c r="AB12" s="188">
        <f t="shared" ref="AB12" si="25">CONVERT(AB11, "F", "C")</f>
        <v>0.55555555555555558</v>
      </c>
      <c r="AC12" s="188">
        <f t="shared" ref="AC12" si="26">CONVERT(AC11, "F", "C")</f>
        <v>-8.3333333333333339</v>
      </c>
      <c r="AD12" s="188">
        <f t="shared" ref="AD12" si="27">CONVERT(AD11, "F", "C")</f>
        <v>-22.777777777777779</v>
      </c>
      <c r="AE12" s="188">
        <f t="shared" ref="AE12" si="28">CONVERT(AE11, "F", "C")</f>
        <v>-40</v>
      </c>
    </row>
    <row r="13" spans="1:31" ht="14.4" thickTop="1" x14ac:dyDescent="0.3"/>
  </sheetData>
  <mergeCells count="3">
    <mergeCell ref="A2:G2"/>
    <mergeCell ref="A3:G3"/>
    <mergeCell ref="A6:G6"/>
  </mergeCells>
  <pageMargins left="0.25" right="0.25" top="0.5" bottom="0.5" header="0.51180555555555551" footer="0.5"/>
  <pageSetup firstPageNumber="0" orientation="landscape" horizontalDpi="300" verticalDpi="300" r:id="rId1"/>
  <headerFooter alignWithMargins="0">
    <oddFooter>&amp;C&amp;8Copyright © 2006 Cobb Tuning, Inc. All Rights Reserved.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workbookViewId="0">
      <selection activeCell="A4" sqref="A4"/>
    </sheetView>
  </sheetViews>
  <sheetFormatPr defaultColWidth="9.109375" defaultRowHeight="13.8" x14ac:dyDescent="0.3"/>
  <cols>
    <col min="1" max="1" width="21.88671875" style="184" bestFit="1" customWidth="1"/>
    <col min="2" max="3" width="10.44140625" style="184" bestFit="1" customWidth="1"/>
    <col min="4" max="4" width="7" style="184" customWidth="1"/>
    <col min="5" max="5" width="12.5546875" style="184" bestFit="1" customWidth="1"/>
    <col min="6" max="10" width="5" style="184" bestFit="1" customWidth="1"/>
    <col min="11" max="31" width="7" style="184" customWidth="1"/>
    <col min="32" max="16384" width="9.109375" style="184"/>
  </cols>
  <sheetData>
    <row r="1" spans="1:32" ht="100.5" customHeight="1" x14ac:dyDescent="0.3">
      <c r="D1" s="183"/>
    </row>
    <row r="2" spans="1:32" ht="11.25" customHeight="1" x14ac:dyDescent="0.3">
      <c r="A2" s="223" t="s">
        <v>238</v>
      </c>
      <c r="B2" s="223"/>
      <c r="C2" s="223"/>
      <c r="D2" s="223"/>
      <c r="E2" s="223"/>
      <c r="F2" s="223"/>
      <c r="G2" s="223"/>
    </row>
    <row r="3" spans="1:32" ht="11.25" customHeight="1" x14ac:dyDescent="0.3">
      <c r="A3" s="224" t="s">
        <v>246</v>
      </c>
      <c r="B3" s="224"/>
      <c r="C3" s="224"/>
      <c r="D3" s="224"/>
      <c r="E3" s="224"/>
      <c r="F3" s="224"/>
      <c r="G3" s="224"/>
    </row>
    <row r="4" spans="1:32" ht="11.25" customHeight="1" x14ac:dyDescent="0.3">
      <c r="D4" s="3"/>
    </row>
    <row r="5" spans="1:32" s="16" customFormat="1" ht="11.25" customHeight="1" x14ac:dyDescent="0.3">
      <c r="A5" s="242" t="s">
        <v>210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</row>
    <row r="6" spans="1:32" s="16" customFormat="1" ht="11.25" customHeight="1" x14ac:dyDescent="0.3">
      <c r="A6" s="187"/>
      <c r="B6" s="69"/>
      <c r="E6" s="65"/>
      <c r="G6" s="69"/>
      <c r="K6" s="69"/>
    </row>
    <row r="7" spans="1:32" s="16" customFormat="1" ht="11.25" customHeight="1" x14ac:dyDescent="0.3">
      <c r="A7" s="240" t="s">
        <v>208</v>
      </c>
      <c r="B7" s="241"/>
      <c r="C7" s="241"/>
      <c r="D7" s="241"/>
      <c r="E7" s="241"/>
      <c r="F7" s="241"/>
      <c r="G7" s="241"/>
      <c r="H7" s="72"/>
      <c r="I7" s="72"/>
      <c r="J7" s="73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</row>
    <row r="8" spans="1:32" s="16" customFormat="1" ht="11.25" customHeight="1" x14ac:dyDescent="0.3">
      <c r="A8" s="79"/>
      <c r="J8" s="7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</row>
    <row r="9" spans="1:32" s="16" customFormat="1" ht="11.25" customHeight="1" x14ac:dyDescent="0.3">
      <c r="A9" s="179" t="s">
        <v>211</v>
      </c>
      <c r="B9" s="84" t="s">
        <v>200</v>
      </c>
      <c r="C9" s="84" t="s">
        <v>201</v>
      </c>
      <c r="E9" s="84" t="s">
        <v>202</v>
      </c>
      <c r="J9" s="7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</row>
    <row r="10" spans="1:32" s="16" customFormat="1" ht="11.25" customHeight="1" thickBot="1" x14ac:dyDescent="0.35">
      <c r="A10" s="79"/>
      <c r="B10" s="82"/>
      <c r="C10" s="82"/>
      <c r="E10" s="82"/>
      <c r="J10" s="7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</row>
    <row r="11" spans="1:32" s="16" customFormat="1" ht="11.25" customHeight="1" thickTop="1" thickBot="1" x14ac:dyDescent="0.35">
      <c r="A11" s="200" t="s">
        <v>221</v>
      </c>
      <c r="B11" s="81">
        <v>4916</v>
      </c>
      <c r="C11" s="175" t="s">
        <v>223</v>
      </c>
      <c r="D11" s="72"/>
      <c r="E11" s="81" t="s">
        <v>222</v>
      </c>
      <c r="F11" s="190">
        <v>6.5</v>
      </c>
      <c r="G11" s="190">
        <v>9</v>
      </c>
      <c r="H11" s="190">
        <v>11.5</v>
      </c>
      <c r="I11" s="190">
        <v>14</v>
      </c>
      <c r="J11" s="191">
        <v>16.5</v>
      </c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</row>
    <row r="12" spans="1:32" s="16" customFormat="1" ht="11.25" customHeight="1" thickTop="1" thickBot="1" x14ac:dyDescent="0.35">
      <c r="A12" s="174"/>
      <c r="B12" s="83"/>
      <c r="C12" s="83"/>
      <c r="D12" s="80"/>
      <c r="E12" s="83" t="s">
        <v>205</v>
      </c>
      <c r="F12" s="197">
        <v>3.01</v>
      </c>
      <c r="G12" s="197">
        <v>1.69</v>
      </c>
      <c r="H12" s="197">
        <v>1.1000000000000001</v>
      </c>
      <c r="I12" s="197">
        <v>0.77</v>
      </c>
      <c r="J12" s="198">
        <v>0.63</v>
      </c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</row>
    <row r="13" spans="1:32" s="16" customFormat="1" ht="11.25" customHeight="1" thickTop="1" thickBot="1" x14ac:dyDescent="0.35">
      <c r="A13" s="79"/>
      <c r="B13" s="82"/>
      <c r="C13" s="82"/>
      <c r="E13" s="82"/>
      <c r="J13" s="7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</row>
    <row r="14" spans="1:32" s="16" customFormat="1" ht="11.25" customHeight="1" thickTop="1" thickBot="1" x14ac:dyDescent="0.35">
      <c r="A14" s="200" t="s">
        <v>237</v>
      </c>
      <c r="B14" s="81">
        <v>4916</v>
      </c>
      <c r="C14" s="175" t="s">
        <v>223</v>
      </c>
      <c r="D14" s="72"/>
      <c r="E14" s="81" t="s">
        <v>222</v>
      </c>
      <c r="F14" s="190">
        <v>6.5</v>
      </c>
      <c r="G14" s="190">
        <v>9</v>
      </c>
      <c r="H14" s="190">
        <v>11.5</v>
      </c>
      <c r="I14" s="190">
        <v>14</v>
      </c>
      <c r="J14" s="191">
        <v>16.5</v>
      </c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</row>
    <row r="15" spans="1:32" s="16" customFormat="1" ht="11.25" customHeight="1" thickTop="1" thickBot="1" x14ac:dyDescent="0.35">
      <c r="A15" s="177"/>
      <c r="B15" s="83"/>
      <c r="C15" s="176"/>
      <c r="D15" s="80"/>
      <c r="E15" s="83" t="s">
        <v>205</v>
      </c>
      <c r="F15" s="197">
        <v>3.15</v>
      </c>
      <c r="G15" s="197">
        <v>1.71</v>
      </c>
      <c r="H15" s="197">
        <v>1.1200000000000001</v>
      </c>
      <c r="I15" s="197">
        <v>0.81</v>
      </c>
      <c r="J15" s="198">
        <v>0.67</v>
      </c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</row>
    <row r="16" spans="1:32" s="16" customFormat="1" ht="11.25" customHeight="1" thickTop="1" thickBot="1" x14ac:dyDescent="0.35">
      <c r="A16" s="79"/>
      <c r="B16" s="82"/>
      <c r="C16" s="82"/>
      <c r="E16" s="82"/>
      <c r="J16" s="7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</row>
    <row r="17" spans="1:21" s="16" customFormat="1" ht="11.25" customHeight="1" thickTop="1" thickBot="1" x14ac:dyDescent="0.35">
      <c r="A17" s="200" t="s">
        <v>236</v>
      </c>
      <c r="B17" s="81">
        <v>4813</v>
      </c>
      <c r="C17" s="175" t="s">
        <v>223</v>
      </c>
      <c r="D17" s="72"/>
      <c r="E17" s="81" t="s">
        <v>222</v>
      </c>
      <c r="F17" s="190">
        <v>6.5</v>
      </c>
      <c r="G17" s="190">
        <v>9</v>
      </c>
      <c r="H17" s="190">
        <v>11.5</v>
      </c>
      <c r="I17" s="190">
        <v>14</v>
      </c>
      <c r="J17" s="191">
        <v>16.5</v>
      </c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</row>
    <row r="18" spans="1:21" s="16" customFormat="1" ht="11.25" customHeight="1" thickTop="1" thickBot="1" x14ac:dyDescent="0.35">
      <c r="A18" s="177"/>
      <c r="B18" s="82"/>
      <c r="C18" s="207"/>
      <c r="E18" s="82" t="s">
        <v>205</v>
      </c>
      <c r="F18" s="197">
        <v>3.15</v>
      </c>
      <c r="G18" s="197">
        <v>1.71</v>
      </c>
      <c r="H18" s="197">
        <v>1.1200000000000001</v>
      </c>
      <c r="I18" s="197">
        <v>0.81</v>
      </c>
      <c r="J18" s="198">
        <v>0.67</v>
      </c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</row>
    <row r="19" spans="1:21" s="16" customFormat="1" ht="11.25" customHeight="1" thickTop="1" x14ac:dyDescent="0.3">
      <c r="A19" s="79"/>
      <c r="B19" s="72"/>
      <c r="C19" s="72"/>
      <c r="D19" s="72"/>
      <c r="E19" s="72"/>
      <c r="J19" s="7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</row>
    <row r="20" spans="1:21" s="16" customFormat="1" ht="11.25" customHeight="1" x14ac:dyDescent="0.3">
      <c r="A20" s="219" t="s">
        <v>245</v>
      </c>
      <c r="J20" s="74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</row>
    <row r="21" spans="1:21" s="16" customFormat="1" ht="11.25" customHeight="1" thickBot="1" x14ac:dyDescent="0.35">
      <c r="B21" s="80"/>
      <c r="C21" s="80"/>
      <c r="D21" s="80"/>
      <c r="E21" s="80"/>
      <c r="J21" s="7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</row>
    <row r="22" spans="1:21" s="16" customFormat="1" ht="11.25" customHeight="1" thickTop="1" thickBot="1" x14ac:dyDescent="0.35">
      <c r="A22" s="216" t="s">
        <v>240</v>
      </c>
      <c r="B22" s="74">
        <v>2900</v>
      </c>
      <c r="C22" s="82">
        <f>ROUND(B22*1.432,-1)</f>
        <v>4150</v>
      </c>
      <c r="E22" s="82" t="s">
        <v>204</v>
      </c>
      <c r="F22" s="181">
        <v>8</v>
      </c>
      <c r="G22" s="190">
        <v>10</v>
      </c>
      <c r="H22" s="190">
        <v>12</v>
      </c>
      <c r="I22" s="190">
        <v>14</v>
      </c>
      <c r="J22" s="191">
        <v>16</v>
      </c>
      <c r="K22" s="184"/>
      <c r="M22" s="184"/>
      <c r="N22" s="184"/>
      <c r="O22" s="184"/>
      <c r="P22" s="184"/>
      <c r="Q22" s="184"/>
      <c r="R22" s="184"/>
      <c r="S22" s="184"/>
      <c r="T22" s="184"/>
      <c r="U22" s="184"/>
    </row>
    <row r="23" spans="1:21" ht="11.25" customHeight="1" thickTop="1" thickBot="1" x14ac:dyDescent="0.35">
      <c r="A23" s="217" t="s">
        <v>203</v>
      </c>
      <c r="B23" s="74"/>
      <c r="C23" s="82"/>
      <c r="D23" s="16"/>
      <c r="E23" s="82" t="s">
        <v>205</v>
      </c>
      <c r="F23" s="182">
        <v>2.6</v>
      </c>
      <c r="G23" s="192">
        <v>1.68</v>
      </c>
      <c r="H23" s="192">
        <v>1.24</v>
      </c>
      <c r="I23" s="192">
        <v>0.99</v>
      </c>
      <c r="J23" s="193">
        <v>0.81</v>
      </c>
    </row>
    <row r="24" spans="1:21" ht="15" thickTop="1" thickBot="1" x14ac:dyDescent="0.35">
      <c r="A24" s="217"/>
      <c r="B24" s="74"/>
      <c r="C24" s="82"/>
      <c r="D24" s="16"/>
      <c r="E24" s="82"/>
      <c r="F24" s="16"/>
      <c r="G24" s="16"/>
      <c r="H24" s="16"/>
      <c r="I24" s="16"/>
      <c r="J24" s="74"/>
    </row>
    <row r="25" spans="1:21" ht="15" thickTop="1" thickBot="1" x14ac:dyDescent="0.35">
      <c r="A25" s="82"/>
      <c r="B25" s="74"/>
      <c r="C25" s="82"/>
      <c r="D25" s="16"/>
      <c r="E25" s="82" t="s">
        <v>206</v>
      </c>
      <c r="F25" s="181">
        <v>6.5</v>
      </c>
      <c r="G25" s="190">
        <v>9</v>
      </c>
      <c r="H25" s="190">
        <v>11.5</v>
      </c>
      <c r="I25" s="190">
        <v>14</v>
      </c>
      <c r="J25" s="191">
        <v>16.5</v>
      </c>
    </row>
    <row r="26" spans="1:21" ht="15" thickTop="1" thickBot="1" x14ac:dyDescent="0.35">
      <c r="A26" s="83"/>
      <c r="B26" s="74"/>
      <c r="C26" s="82"/>
      <c r="D26" s="16"/>
      <c r="E26" s="82" t="s">
        <v>205</v>
      </c>
      <c r="F26" s="182">
        <v>3.9</v>
      </c>
      <c r="G26" s="192">
        <v>2.0499999999999998</v>
      </c>
      <c r="H26" s="192">
        <v>1.32</v>
      </c>
      <c r="I26" s="192">
        <v>0.99</v>
      </c>
      <c r="J26" s="193">
        <v>0.77</v>
      </c>
    </row>
    <row r="27" spans="1:21" ht="15" thickTop="1" thickBot="1" x14ac:dyDescent="0.35">
      <c r="A27" s="210"/>
      <c r="B27" s="208"/>
      <c r="C27" s="208"/>
      <c r="D27" s="208"/>
      <c r="E27" s="208"/>
      <c r="F27" s="16"/>
      <c r="G27" s="16"/>
      <c r="H27" s="16"/>
      <c r="I27" s="16"/>
      <c r="J27" s="74"/>
    </row>
    <row r="28" spans="1:21" ht="15" thickTop="1" thickBot="1" x14ac:dyDescent="0.35">
      <c r="A28" s="180" t="s">
        <v>209</v>
      </c>
      <c r="B28" s="82">
        <v>2650</v>
      </c>
      <c r="C28" s="82">
        <f>ROUND(B28*1.432,-1)</f>
        <v>3790</v>
      </c>
      <c r="D28" s="16"/>
      <c r="E28" s="82" t="s">
        <v>204</v>
      </c>
      <c r="F28" s="181">
        <v>8</v>
      </c>
      <c r="G28" s="190">
        <v>10</v>
      </c>
      <c r="H28" s="190">
        <v>12</v>
      </c>
      <c r="I28" s="190">
        <v>14</v>
      </c>
      <c r="J28" s="191">
        <v>16</v>
      </c>
    </row>
    <row r="29" spans="1:21" ht="15" thickTop="1" thickBot="1" x14ac:dyDescent="0.35">
      <c r="A29" s="79"/>
      <c r="B29" s="82"/>
      <c r="C29" s="82"/>
      <c r="D29" s="16"/>
      <c r="E29" s="82" t="s">
        <v>205</v>
      </c>
      <c r="F29" s="182">
        <v>3.05</v>
      </c>
      <c r="G29" s="192">
        <v>2.06</v>
      </c>
      <c r="H29" s="192">
        <v>1.5</v>
      </c>
      <c r="I29" s="192">
        <v>1.2</v>
      </c>
      <c r="J29" s="193">
        <v>1.01</v>
      </c>
    </row>
    <row r="30" spans="1:21" ht="15" thickTop="1" thickBot="1" x14ac:dyDescent="0.35">
      <c r="A30" s="79"/>
      <c r="B30" s="82"/>
      <c r="C30" s="82"/>
      <c r="D30" s="16"/>
      <c r="E30" s="82"/>
      <c r="F30" s="16"/>
      <c r="G30" s="16"/>
      <c r="H30" s="16"/>
      <c r="I30" s="16"/>
      <c r="J30" s="74"/>
    </row>
    <row r="31" spans="1:21" ht="15" thickTop="1" thickBot="1" x14ac:dyDescent="0.35">
      <c r="A31" s="79"/>
      <c r="B31" s="82"/>
      <c r="C31" s="82"/>
      <c r="D31" s="16"/>
      <c r="E31" s="82" t="s">
        <v>206</v>
      </c>
      <c r="F31" s="181">
        <v>6.5</v>
      </c>
      <c r="G31" s="190">
        <v>9</v>
      </c>
      <c r="H31" s="190">
        <v>11.5</v>
      </c>
      <c r="I31" s="190">
        <v>14</v>
      </c>
      <c r="J31" s="191">
        <v>16.5</v>
      </c>
    </row>
    <row r="32" spans="1:21" ht="15" thickTop="1" thickBot="1" x14ac:dyDescent="0.35">
      <c r="A32" s="79"/>
      <c r="B32" s="82"/>
      <c r="C32" s="82"/>
      <c r="D32" s="16"/>
      <c r="E32" s="82" t="s">
        <v>205</v>
      </c>
      <c r="F32" s="182">
        <v>4.1938031250000005</v>
      </c>
      <c r="G32" s="192">
        <v>2.5008500000000033</v>
      </c>
      <c r="H32" s="192">
        <v>1.6243031250000044</v>
      </c>
      <c r="I32" s="192">
        <v>1.2</v>
      </c>
      <c r="J32" s="193">
        <v>0.9610531249999994</v>
      </c>
    </row>
    <row r="33" spans="1:20" ht="14.4" thickTop="1" x14ac:dyDescent="0.3">
      <c r="A33" s="210"/>
      <c r="B33" s="208"/>
      <c r="C33" s="208"/>
      <c r="D33" s="208"/>
      <c r="E33" s="208"/>
      <c r="F33" s="16"/>
      <c r="G33" s="16"/>
      <c r="H33" s="16"/>
      <c r="I33" s="16"/>
      <c r="J33" s="74"/>
    </row>
    <row r="34" spans="1:20" s="211" customFormat="1" ht="14.4" thickBot="1" x14ac:dyDescent="0.35">
      <c r="A34" s="212" t="s">
        <v>241</v>
      </c>
      <c r="B34" s="81">
        <v>2265</v>
      </c>
      <c r="C34" s="81">
        <f>ROUND(B34*1.432,-1)</f>
        <v>3240</v>
      </c>
      <c r="D34" s="72"/>
      <c r="E34" s="81" t="s">
        <v>204</v>
      </c>
      <c r="F34" s="213">
        <v>8</v>
      </c>
      <c r="G34" s="214">
        <v>10</v>
      </c>
      <c r="H34" s="214">
        <v>12</v>
      </c>
      <c r="I34" s="214">
        <v>14</v>
      </c>
      <c r="J34" s="215">
        <v>16</v>
      </c>
    </row>
    <row r="35" spans="1:20" s="211" customFormat="1" ht="15" thickTop="1" thickBot="1" x14ac:dyDescent="0.35">
      <c r="A35" s="180"/>
      <c r="B35" s="82"/>
      <c r="C35" s="82"/>
      <c r="D35" s="16"/>
      <c r="E35" s="82" t="s">
        <v>205</v>
      </c>
      <c r="F35" s="182">
        <v>2.34</v>
      </c>
      <c r="G35" s="192">
        <v>1.585</v>
      </c>
      <c r="H35" s="192">
        <v>1.18</v>
      </c>
      <c r="I35" s="192">
        <v>0.94</v>
      </c>
      <c r="J35" s="193">
        <v>0.75</v>
      </c>
    </row>
    <row r="36" spans="1:20" s="211" customFormat="1" ht="15" thickTop="1" thickBot="1" x14ac:dyDescent="0.35">
      <c r="A36" s="79"/>
      <c r="B36" s="82"/>
      <c r="C36" s="82"/>
      <c r="D36" s="16"/>
      <c r="E36" s="82"/>
      <c r="F36" s="16"/>
      <c r="G36" s="16"/>
      <c r="H36" s="16"/>
      <c r="I36" s="16"/>
      <c r="J36" s="74"/>
    </row>
    <row r="37" spans="1:20" s="211" customFormat="1" ht="15" thickTop="1" thickBot="1" x14ac:dyDescent="0.35">
      <c r="A37" s="79"/>
      <c r="B37" s="82"/>
      <c r="C37" s="82"/>
      <c r="D37" s="16"/>
      <c r="E37" s="82" t="s">
        <v>206</v>
      </c>
      <c r="F37" s="181">
        <v>6.5</v>
      </c>
      <c r="G37" s="190">
        <v>9</v>
      </c>
      <c r="H37" s="190">
        <v>11.5</v>
      </c>
      <c r="I37" s="190">
        <v>14</v>
      </c>
      <c r="J37" s="191">
        <v>16.5</v>
      </c>
    </row>
    <row r="38" spans="1:20" s="211" customFormat="1" ht="14.4" thickTop="1" x14ac:dyDescent="0.3">
      <c r="A38" s="174"/>
      <c r="B38" s="83"/>
      <c r="C38" s="83"/>
      <c r="D38" s="80"/>
      <c r="E38" s="83" t="s">
        <v>205</v>
      </c>
      <c r="F38" s="194">
        <v>3.25</v>
      </c>
      <c r="G38" s="195">
        <v>1.91</v>
      </c>
      <c r="H38" s="195">
        <v>1.28</v>
      </c>
      <c r="I38" s="195">
        <v>0.94000000000000006</v>
      </c>
      <c r="J38" s="196">
        <v>0.72</v>
      </c>
    </row>
    <row r="39" spans="1:20" s="211" customFormat="1" x14ac:dyDescent="0.3">
      <c r="A39" s="79"/>
      <c r="B39" s="16"/>
      <c r="C39" s="16"/>
      <c r="D39" s="16"/>
      <c r="E39" s="16"/>
      <c r="F39" s="16"/>
      <c r="G39" s="16"/>
      <c r="H39" s="16"/>
      <c r="I39" s="16"/>
      <c r="J39" s="74"/>
    </row>
    <row r="40" spans="1:20" ht="14.4" thickBot="1" x14ac:dyDescent="0.35">
      <c r="A40" s="212" t="s">
        <v>207</v>
      </c>
      <c r="B40" s="81">
        <v>1350</v>
      </c>
      <c r="C40" s="81">
        <f>ROUND(B40*1.432,-1)</f>
        <v>1930</v>
      </c>
      <c r="D40" s="72"/>
      <c r="E40" s="81" t="s">
        <v>204</v>
      </c>
      <c r="F40" s="213">
        <v>8</v>
      </c>
      <c r="G40" s="214">
        <v>10</v>
      </c>
      <c r="H40" s="214">
        <v>12</v>
      </c>
      <c r="I40" s="214">
        <v>14</v>
      </c>
      <c r="J40" s="215">
        <v>16</v>
      </c>
    </row>
    <row r="41" spans="1:20" ht="15" thickTop="1" thickBot="1" x14ac:dyDescent="0.35">
      <c r="A41" s="180"/>
      <c r="B41" s="82"/>
      <c r="C41" s="82"/>
      <c r="D41" s="16"/>
      <c r="E41" s="82" t="s">
        <v>205</v>
      </c>
      <c r="F41" s="182">
        <v>1.46</v>
      </c>
      <c r="G41" s="192">
        <v>0.95</v>
      </c>
      <c r="H41" s="192">
        <v>0.68</v>
      </c>
      <c r="I41" s="192">
        <v>0.5</v>
      </c>
      <c r="J41" s="193">
        <v>0.38</v>
      </c>
    </row>
    <row r="42" spans="1:20" ht="15" thickTop="1" thickBot="1" x14ac:dyDescent="0.35">
      <c r="A42" s="79"/>
      <c r="B42" s="82"/>
      <c r="C42" s="82"/>
      <c r="D42" s="16"/>
      <c r="E42" s="82"/>
      <c r="F42" s="16"/>
      <c r="G42" s="16"/>
      <c r="H42" s="16"/>
      <c r="I42" s="16"/>
      <c r="J42" s="74"/>
    </row>
    <row r="43" spans="1:20" ht="15" thickTop="1" thickBot="1" x14ac:dyDescent="0.35">
      <c r="A43" s="79"/>
      <c r="B43" s="82"/>
      <c r="C43" s="82"/>
      <c r="D43" s="16"/>
      <c r="E43" s="82" t="s">
        <v>206</v>
      </c>
      <c r="F43" s="181">
        <v>6.5</v>
      </c>
      <c r="G43" s="190">
        <v>9</v>
      </c>
      <c r="H43" s="190">
        <v>11.5</v>
      </c>
      <c r="I43" s="190">
        <v>14</v>
      </c>
      <c r="J43" s="191">
        <v>16.5</v>
      </c>
    </row>
    <row r="44" spans="1:20" ht="14.4" thickTop="1" x14ac:dyDescent="0.3">
      <c r="A44" s="174"/>
      <c r="B44" s="83"/>
      <c r="C44" s="83"/>
      <c r="D44" s="80"/>
      <c r="E44" s="83" t="s">
        <v>205</v>
      </c>
      <c r="F44" s="194">
        <v>2.15</v>
      </c>
      <c r="G44" s="195">
        <v>1.1599999999999999</v>
      </c>
      <c r="H44" s="195">
        <v>0.73</v>
      </c>
      <c r="I44" s="195">
        <v>0.5</v>
      </c>
      <c r="J44" s="196">
        <v>0.36</v>
      </c>
    </row>
    <row r="46" spans="1:20" x14ac:dyDescent="0.3">
      <c r="A46" s="209" t="s">
        <v>233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199"/>
    </row>
    <row r="47" spans="1:20" x14ac:dyDescent="0.3">
      <c r="A47" s="201" t="s">
        <v>234</v>
      </c>
    </row>
    <row r="48" spans="1:20" s="199" customFormat="1" x14ac:dyDescent="0.3">
      <c r="A48" s="201" t="s">
        <v>235</v>
      </c>
    </row>
    <row r="50" spans="1:12" x14ac:dyDescent="0.3">
      <c r="A50" s="185" t="s">
        <v>239</v>
      </c>
      <c r="B50" s="154"/>
      <c r="C50" s="154"/>
      <c r="D50" s="72"/>
      <c r="E50" s="72"/>
      <c r="F50" s="72"/>
      <c r="G50" s="72"/>
      <c r="H50" s="72"/>
      <c r="I50" s="155"/>
      <c r="J50" s="72"/>
      <c r="K50" s="72"/>
      <c r="L50" s="73"/>
    </row>
    <row r="51" spans="1:12" x14ac:dyDescent="0.3">
      <c r="A51" s="156"/>
      <c r="B51" s="29"/>
      <c r="C51" s="29"/>
      <c r="D51" s="16"/>
      <c r="E51" s="16"/>
      <c r="F51" s="16"/>
      <c r="G51" s="16"/>
      <c r="H51" s="16"/>
      <c r="I51" s="91"/>
      <c r="J51" s="16"/>
      <c r="K51" s="16"/>
      <c r="L51" s="74"/>
    </row>
    <row r="52" spans="1:12" x14ac:dyDescent="0.3">
      <c r="A52" s="157" t="s">
        <v>40</v>
      </c>
      <c r="B52" s="34"/>
      <c r="C52" s="171">
        <v>550</v>
      </c>
      <c r="D52" s="16"/>
      <c r="E52" s="140" t="s">
        <v>41</v>
      </c>
      <c r="F52" s="16" t="s">
        <v>228</v>
      </c>
      <c r="G52" s="16"/>
      <c r="H52" s="91"/>
      <c r="I52" s="16"/>
      <c r="J52" s="16"/>
      <c r="K52" s="15" t="s">
        <v>42</v>
      </c>
      <c r="L52" s="172">
        <f>(C52*E53)/C53</f>
        <v>3004.2222222222222</v>
      </c>
    </row>
    <row r="53" spans="1:12" x14ac:dyDescent="0.3">
      <c r="A53" s="157" t="s">
        <v>43</v>
      </c>
      <c r="B53" s="34"/>
      <c r="C53" s="171">
        <v>900</v>
      </c>
      <c r="D53" s="16"/>
      <c r="E53" s="171">
        <v>4916</v>
      </c>
      <c r="F53" s="16" t="s">
        <v>44</v>
      </c>
      <c r="G53" s="16"/>
      <c r="H53" s="91"/>
      <c r="I53" s="16"/>
      <c r="J53" s="16"/>
      <c r="K53" s="16"/>
      <c r="L53" s="74"/>
    </row>
    <row r="54" spans="1:12" x14ac:dyDescent="0.3">
      <c r="A54" s="158"/>
      <c r="B54" s="159"/>
      <c r="C54" s="159"/>
      <c r="D54" s="159"/>
      <c r="E54" s="80"/>
      <c r="F54" s="159"/>
      <c r="G54" s="80"/>
      <c r="H54" s="80"/>
      <c r="I54" s="160"/>
      <c r="J54" s="80"/>
      <c r="K54" s="80"/>
      <c r="L54" s="161"/>
    </row>
  </sheetData>
  <mergeCells count="4">
    <mergeCell ref="A2:G2"/>
    <mergeCell ref="A3:G3"/>
    <mergeCell ref="A7:G7"/>
    <mergeCell ref="A5:S5"/>
  </mergeCells>
  <pageMargins left="0.25" right="0.25" top="0.5" bottom="0.5" header="0.51180555555555551" footer="0.5"/>
  <pageSetup firstPageNumber="0" orientation="landscape" horizontalDpi="300" verticalDpi="300" r:id="rId1"/>
  <headerFooter alignWithMargins="0">
    <oddFooter>&amp;C&amp;8Copyright © 2006 Cobb Tuning, Inc. All Rights Reserved.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8"/>
  <sheetViews>
    <sheetView topLeftCell="A35" workbookViewId="0">
      <selection activeCell="F51" sqref="F51"/>
    </sheetView>
  </sheetViews>
  <sheetFormatPr defaultColWidth="9.109375" defaultRowHeight="13.8" x14ac:dyDescent="0.3"/>
  <cols>
    <col min="1" max="6" width="9.109375" style="1"/>
    <col min="7" max="8" width="9.33203125" style="1" customWidth="1"/>
    <col min="9" max="9" width="1.6640625" style="1" customWidth="1"/>
    <col min="10" max="11" width="10.5546875" style="1" customWidth="1"/>
    <col min="12" max="16" width="9.109375" style="1"/>
    <col min="17" max="19" width="21.5546875" style="1" customWidth="1"/>
    <col min="20" max="16384" width="9.109375" style="1"/>
  </cols>
  <sheetData>
    <row r="1" spans="1:11" ht="100.5" customHeight="1" x14ac:dyDescent="0.3">
      <c r="C1" s="2"/>
    </row>
    <row r="4" spans="1:11" x14ac:dyDescent="0.3">
      <c r="A4" s="107"/>
      <c r="B4" s="108"/>
      <c r="C4" s="108"/>
      <c r="D4" s="108"/>
      <c r="E4" s="108"/>
      <c r="F4" s="108"/>
      <c r="G4" s="138" t="s">
        <v>0</v>
      </c>
      <c r="H4" s="108"/>
      <c r="I4" s="108"/>
      <c r="J4" s="108"/>
      <c r="K4" s="109"/>
    </row>
    <row r="5" spans="1:11" x14ac:dyDescent="0.3">
      <c r="A5" s="110"/>
      <c r="B5" s="16"/>
      <c r="C5" s="16"/>
      <c r="D5" s="16"/>
      <c r="E5" s="16"/>
      <c r="F5" s="16"/>
      <c r="G5" s="16"/>
      <c r="H5" s="34" t="s">
        <v>1</v>
      </c>
      <c r="I5" s="16"/>
      <c r="J5" s="111">
        <v>55</v>
      </c>
      <c r="K5" s="112" t="s">
        <v>2</v>
      </c>
    </row>
    <row r="6" spans="1:11" x14ac:dyDescent="0.3">
      <c r="A6" s="110"/>
      <c r="B6" s="16"/>
      <c r="C6" s="16"/>
      <c r="D6" s="16"/>
      <c r="E6" s="16"/>
      <c r="F6" s="16"/>
      <c r="G6" s="16"/>
      <c r="H6" s="34" t="s">
        <v>3</v>
      </c>
      <c r="I6" s="111">
        <v>1</v>
      </c>
      <c r="J6" s="113" t="s">
        <v>4</v>
      </c>
      <c r="K6" s="112" t="s">
        <v>5</v>
      </c>
    </row>
    <row r="7" spans="1:11" x14ac:dyDescent="0.3">
      <c r="A7" s="110"/>
      <c r="B7" s="16"/>
      <c r="C7" s="16"/>
      <c r="D7" s="16"/>
      <c r="E7" s="16"/>
      <c r="F7" s="16"/>
      <c r="G7" s="16"/>
      <c r="H7" s="34" t="s">
        <v>6</v>
      </c>
      <c r="I7" s="16"/>
      <c r="J7" s="111">
        <v>20</v>
      </c>
      <c r="K7" s="112" t="s">
        <v>2</v>
      </c>
    </row>
    <row r="8" spans="1:11" x14ac:dyDescent="0.3">
      <c r="A8" s="114"/>
      <c r="B8" s="115"/>
      <c r="C8" s="115"/>
      <c r="D8" s="115"/>
      <c r="E8" s="115"/>
      <c r="F8" s="115"/>
      <c r="G8" s="115"/>
      <c r="H8" s="116" t="s">
        <v>7</v>
      </c>
      <c r="I8" s="115"/>
      <c r="J8" s="117">
        <f>J5+(I6*J7)</f>
        <v>75</v>
      </c>
      <c r="K8" s="118" t="s">
        <v>2</v>
      </c>
    </row>
    <row r="10" spans="1:11" x14ac:dyDescent="0.3">
      <c r="A10" s="1" t="s">
        <v>8</v>
      </c>
    </row>
    <row r="11" spans="1:11" x14ac:dyDescent="0.3">
      <c r="A11" s="1" t="s">
        <v>9</v>
      </c>
    </row>
    <row r="12" spans="1:11" x14ac:dyDescent="0.3">
      <c r="A12" s="1" t="s">
        <v>10</v>
      </c>
    </row>
    <row r="13" spans="1:11" x14ac:dyDescent="0.3">
      <c r="A13" s="1" t="s">
        <v>11</v>
      </c>
    </row>
    <row r="28" spans="17:21" x14ac:dyDescent="0.3">
      <c r="R28" s="5" t="s">
        <v>12</v>
      </c>
      <c r="S28" s="5" t="s">
        <v>12</v>
      </c>
    </row>
    <row r="29" spans="17:21" x14ac:dyDescent="0.3">
      <c r="Q29" s="5"/>
      <c r="R29" s="5" t="s">
        <v>13</v>
      </c>
      <c r="S29" s="5" t="s">
        <v>14</v>
      </c>
    </row>
    <row r="30" spans="17:21" x14ac:dyDescent="0.3">
      <c r="Q30" s="5" t="s">
        <v>15</v>
      </c>
      <c r="R30" s="5" t="s">
        <v>16</v>
      </c>
      <c r="S30" s="5" t="s">
        <v>16</v>
      </c>
      <c r="U30" s="1" t="s">
        <v>17</v>
      </c>
    </row>
    <row r="31" spans="17:21" x14ac:dyDescent="0.3">
      <c r="Q31" s="5">
        <v>1000</v>
      </c>
      <c r="R31" s="119">
        <f t="shared" ref="R31:R40" si="0">100/(Q31/1200)</f>
        <v>120</v>
      </c>
      <c r="S31" s="120">
        <f t="shared" ref="S31:S40" si="1">(100/($Q31/1200))/2</f>
        <v>60</v>
      </c>
    </row>
    <row r="32" spans="17:21" x14ac:dyDescent="0.3">
      <c r="Q32" s="5">
        <v>2000</v>
      </c>
      <c r="R32" s="119">
        <f t="shared" si="0"/>
        <v>60</v>
      </c>
      <c r="S32" s="120">
        <f t="shared" si="1"/>
        <v>30</v>
      </c>
    </row>
    <row r="33" spans="1:19" x14ac:dyDescent="0.3">
      <c r="Q33" s="5">
        <v>3000</v>
      </c>
      <c r="R33" s="119">
        <f t="shared" si="0"/>
        <v>40</v>
      </c>
      <c r="S33" s="120">
        <f t="shared" si="1"/>
        <v>20</v>
      </c>
    </row>
    <row r="34" spans="1:19" x14ac:dyDescent="0.3">
      <c r="Q34" s="5">
        <v>4000</v>
      </c>
      <c r="R34" s="119">
        <f t="shared" si="0"/>
        <v>30</v>
      </c>
      <c r="S34" s="120">
        <f t="shared" si="1"/>
        <v>15</v>
      </c>
    </row>
    <row r="35" spans="1:19" x14ac:dyDescent="0.3">
      <c r="Q35" s="5">
        <v>5000</v>
      </c>
      <c r="R35" s="119">
        <f t="shared" si="0"/>
        <v>24</v>
      </c>
      <c r="S35" s="120">
        <f t="shared" si="1"/>
        <v>12</v>
      </c>
    </row>
    <row r="36" spans="1:19" x14ac:dyDescent="0.3">
      <c r="Q36" s="5">
        <v>6000</v>
      </c>
      <c r="R36" s="119">
        <f t="shared" si="0"/>
        <v>20</v>
      </c>
      <c r="S36" s="120">
        <f t="shared" si="1"/>
        <v>10</v>
      </c>
    </row>
    <row r="37" spans="1:19" x14ac:dyDescent="0.3">
      <c r="A37" s="121"/>
      <c r="B37" s="122"/>
      <c r="C37" s="122"/>
      <c r="D37" s="139" t="s">
        <v>18</v>
      </c>
      <c r="E37" s="122"/>
      <c r="F37" s="122"/>
      <c r="G37" s="122"/>
      <c r="H37" s="122"/>
      <c r="I37" s="122"/>
      <c r="J37" s="122"/>
      <c r="K37" s="122"/>
      <c r="L37" s="122"/>
      <c r="M37" s="123"/>
      <c r="Q37" s="5">
        <v>7000</v>
      </c>
      <c r="R37" s="119">
        <f t="shared" si="0"/>
        <v>17.142857142857142</v>
      </c>
      <c r="S37" s="120">
        <f t="shared" si="1"/>
        <v>8.5714285714285712</v>
      </c>
    </row>
    <row r="38" spans="1:19" x14ac:dyDescent="0.3">
      <c r="A38" s="124"/>
      <c r="B38" s="16"/>
      <c r="C38" s="16"/>
      <c r="D38" s="16"/>
      <c r="E38" s="16"/>
      <c r="F38" s="16"/>
      <c r="G38" s="16"/>
      <c r="H38" s="16"/>
      <c r="I38" s="16"/>
      <c r="J38" s="16"/>
      <c r="K38" s="16"/>
      <c r="M38" s="125"/>
      <c r="Q38" s="5">
        <v>8000</v>
      </c>
      <c r="R38" s="119">
        <f t="shared" si="0"/>
        <v>15</v>
      </c>
      <c r="S38" s="120">
        <f t="shared" si="1"/>
        <v>7.5</v>
      </c>
    </row>
    <row r="39" spans="1:19" x14ac:dyDescent="0.3">
      <c r="A39" s="124"/>
      <c r="B39" s="16"/>
      <c r="C39" s="16"/>
      <c r="D39" s="16"/>
      <c r="E39" s="34" t="s">
        <v>19</v>
      </c>
      <c r="F39" s="106">
        <v>880</v>
      </c>
      <c r="G39" s="16" t="s">
        <v>20</v>
      </c>
      <c r="H39" s="16" t="s">
        <v>21</v>
      </c>
      <c r="I39" s="16"/>
      <c r="J39" s="16"/>
      <c r="K39" s="16"/>
      <c r="M39" s="125"/>
      <c r="Q39" s="5">
        <v>9000</v>
      </c>
      <c r="R39" s="119">
        <f t="shared" si="0"/>
        <v>13.333333333333334</v>
      </c>
      <c r="S39" s="120">
        <f t="shared" si="1"/>
        <v>6.666666666666667</v>
      </c>
    </row>
    <row r="40" spans="1:19" x14ac:dyDescent="0.3">
      <c r="A40" s="124"/>
      <c r="B40" s="16"/>
      <c r="C40" s="16"/>
      <c r="D40" s="16"/>
      <c r="E40" s="34" t="s">
        <v>22</v>
      </c>
      <c r="F40" s="106">
        <v>0.65</v>
      </c>
      <c r="G40" s="16" t="s">
        <v>23</v>
      </c>
      <c r="H40" s="16" t="s">
        <v>24</v>
      </c>
      <c r="I40" s="16"/>
      <c r="J40" s="16"/>
      <c r="K40" s="16"/>
      <c r="M40" s="125"/>
      <c r="Q40" s="5">
        <v>10000</v>
      </c>
      <c r="R40" s="119">
        <f t="shared" si="0"/>
        <v>12</v>
      </c>
      <c r="S40" s="120">
        <f t="shared" si="1"/>
        <v>6</v>
      </c>
    </row>
    <row r="41" spans="1:19" x14ac:dyDescent="0.3">
      <c r="A41" s="124"/>
      <c r="B41" s="16"/>
      <c r="C41" s="16"/>
      <c r="D41" s="16"/>
      <c r="E41" s="34" t="s">
        <v>25</v>
      </c>
      <c r="F41" s="106">
        <v>6</v>
      </c>
      <c r="G41" s="16"/>
      <c r="H41" s="16" t="s">
        <v>26</v>
      </c>
      <c r="I41" s="16"/>
      <c r="J41" s="16"/>
      <c r="K41" s="16"/>
      <c r="M41" s="125"/>
      <c r="Q41" s="5">
        <v>11000</v>
      </c>
      <c r="R41" s="119"/>
      <c r="S41" s="120"/>
    </row>
    <row r="42" spans="1:19" x14ac:dyDescent="0.3">
      <c r="A42" s="124"/>
      <c r="B42" s="16"/>
      <c r="C42" s="16"/>
      <c r="D42" s="16"/>
      <c r="E42" s="34" t="s">
        <v>27</v>
      </c>
      <c r="F42" s="126">
        <v>0.9</v>
      </c>
      <c r="G42" s="16"/>
      <c r="H42" s="16" t="s">
        <v>28</v>
      </c>
      <c r="I42" s="16"/>
      <c r="J42" s="16"/>
      <c r="K42" s="16"/>
      <c r="M42" s="125"/>
    </row>
    <row r="43" spans="1:19" x14ac:dyDescent="0.3">
      <c r="A43" s="124"/>
      <c r="B43" s="16"/>
      <c r="C43" s="16"/>
      <c r="D43" s="16"/>
      <c r="E43" s="34" t="s">
        <v>29</v>
      </c>
      <c r="F43" s="127">
        <v>55</v>
      </c>
      <c r="G43" s="16"/>
      <c r="H43" s="16"/>
      <c r="I43" s="16"/>
      <c r="J43" s="16"/>
      <c r="K43" s="16"/>
      <c r="M43" s="125"/>
    </row>
    <row r="44" spans="1:19" x14ac:dyDescent="0.3">
      <c r="A44" s="124"/>
      <c r="B44" s="16"/>
      <c r="C44" s="16"/>
      <c r="D44" s="16"/>
      <c r="E44" s="34"/>
      <c r="F44" s="29" t="s">
        <v>30</v>
      </c>
      <c r="G44" s="16"/>
      <c r="H44" s="16"/>
      <c r="I44" s="16"/>
      <c r="J44" s="16"/>
      <c r="K44" s="16"/>
      <c r="M44" s="125"/>
    </row>
    <row r="45" spans="1:19" x14ac:dyDescent="0.3">
      <c r="A45" s="124"/>
      <c r="B45" s="16"/>
      <c r="C45" s="16"/>
      <c r="D45" s="16"/>
      <c r="E45" s="15" t="s">
        <v>31</v>
      </c>
      <c r="F45" s="128">
        <f>(((($F39*$F40)/$F41)/$F42)*10.5)*SQRT(43.5/$F43)</f>
        <v>989.13336553511056</v>
      </c>
      <c r="G45" s="128">
        <f>((($F39*$F40)/$F41)/$F42)*SQRT(43.5/$F43)</f>
        <v>94.203177670010533</v>
      </c>
      <c r="H45" s="16"/>
      <c r="I45" s="16"/>
      <c r="J45" s="16"/>
      <c r="K45" s="16"/>
      <c r="M45" s="125"/>
      <c r="R45" s="5"/>
      <c r="S45" s="5"/>
    </row>
    <row r="46" spans="1:19" x14ac:dyDescent="0.3">
      <c r="A46" s="129"/>
      <c r="B46" s="130"/>
      <c r="C46" s="130"/>
      <c r="D46" s="130"/>
      <c r="E46" s="130"/>
      <c r="F46" s="131" t="s">
        <v>32</v>
      </c>
      <c r="G46" s="131" t="s">
        <v>33</v>
      </c>
      <c r="H46" s="130"/>
      <c r="I46" s="130"/>
      <c r="J46" s="130"/>
      <c r="K46" s="130"/>
      <c r="L46" s="130"/>
      <c r="M46" s="132"/>
      <c r="Q46" s="5"/>
      <c r="R46" s="5"/>
      <c r="S46" s="5"/>
    </row>
    <row r="47" spans="1:19" x14ac:dyDescent="0.3">
      <c r="Q47" s="5"/>
      <c r="R47" s="5"/>
      <c r="S47" s="5"/>
    </row>
    <row r="48" spans="1:19" x14ac:dyDescent="0.3">
      <c r="A48" s="107"/>
      <c r="B48" s="108"/>
      <c r="C48" s="108"/>
      <c r="D48" s="138" t="s">
        <v>34</v>
      </c>
      <c r="E48" s="108"/>
      <c r="F48" s="108"/>
      <c r="G48" s="109"/>
      <c r="Q48" s="5"/>
      <c r="R48" s="119"/>
      <c r="S48" s="120"/>
    </row>
    <row r="49" spans="1:19" x14ac:dyDescent="0.3">
      <c r="A49" s="110"/>
      <c r="B49" s="16"/>
      <c r="C49" s="16"/>
      <c r="D49" s="140" t="s">
        <v>35</v>
      </c>
      <c r="E49" s="16"/>
      <c r="F49" s="16"/>
      <c r="G49" s="112"/>
      <c r="Q49" s="5"/>
      <c r="R49" s="119"/>
      <c r="S49" s="120"/>
    </row>
    <row r="50" spans="1:19" x14ac:dyDescent="0.3">
      <c r="A50" s="110"/>
      <c r="B50" s="16"/>
      <c r="C50" s="16"/>
      <c r="D50" s="16"/>
      <c r="E50" s="16"/>
      <c r="F50" s="16"/>
      <c r="G50" s="112"/>
      <c r="Q50" s="5"/>
      <c r="R50" s="119"/>
      <c r="S50" s="120"/>
    </row>
    <row r="51" spans="1:19" x14ac:dyDescent="0.3">
      <c r="A51" s="110"/>
      <c r="B51" s="16"/>
      <c r="C51" s="16"/>
      <c r="D51" s="16"/>
      <c r="E51" s="34" t="s">
        <v>36</v>
      </c>
      <c r="F51" s="106">
        <v>550</v>
      </c>
      <c r="G51" s="112"/>
      <c r="Q51" s="5"/>
      <c r="R51" s="119"/>
      <c r="S51" s="120"/>
    </row>
    <row r="52" spans="1:19" x14ac:dyDescent="0.3">
      <c r="A52" s="110"/>
      <c r="B52" s="16"/>
      <c r="C52" s="16"/>
      <c r="D52" s="16"/>
      <c r="E52" s="34" t="s">
        <v>37</v>
      </c>
      <c r="F52" s="106">
        <v>43.5</v>
      </c>
      <c r="G52" s="112" t="s">
        <v>38</v>
      </c>
      <c r="Q52" s="5"/>
      <c r="R52" s="119"/>
      <c r="S52" s="120"/>
    </row>
    <row r="53" spans="1:19" x14ac:dyDescent="0.3">
      <c r="A53" s="110"/>
      <c r="B53" s="16"/>
      <c r="C53" s="16"/>
      <c r="D53" s="16"/>
      <c r="E53" s="34" t="s">
        <v>39</v>
      </c>
      <c r="F53" s="106">
        <v>63.5</v>
      </c>
      <c r="G53" s="112" t="s">
        <v>38</v>
      </c>
      <c r="Q53" s="5"/>
      <c r="R53" s="119"/>
      <c r="S53" s="120"/>
    </row>
    <row r="54" spans="1:19" x14ac:dyDescent="0.3">
      <c r="A54" s="110"/>
      <c r="B54" s="16"/>
      <c r="C54" s="16"/>
      <c r="D54" s="16"/>
      <c r="E54" s="34"/>
      <c r="F54" s="29" t="s">
        <v>30</v>
      </c>
      <c r="G54" s="112"/>
      <c r="Q54" s="5"/>
      <c r="R54" s="119"/>
      <c r="S54" s="120"/>
    </row>
    <row r="55" spans="1:19" x14ac:dyDescent="0.3">
      <c r="A55" s="114"/>
      <c r="B55" s="115"/>
      <c r="C55" s="115"/>
      <c r="D55" s="115"/>
      <c r="E55" s="116" t="s">
        <v>31</v>
      </c>
      <c r="F55" s="133">
        <f>SQRT(F53/F52)*F51</f>
        <v>664.5152065755268</v>
      </c>
      <c r="G55" s="134"/>
      <c r="Q55" s="5"/>
      <c r="R55" s="119"/>
      <c r="S55" s="120"/>
    </row>
    <row r="56" spans="1:19" x14ac:dyDescent="0.3">
      <c r="Q56" s="5"/>
      <c r="R56" s="119"/>
      <c r="S56" s="120"/>
    </row>
    <row r="57" spans="1:19" x14ac:dyDescent="0.3">
      <c r="Q57" s="5"/>
      <c r="R57" s="119"/>
      <c r="S57" s="120"/>
    </row>
    <row r="58" spans="1:19" x14ac:dyDescent="0.3">
      <c r="Q58" s="5"/>
      <c r="R58" s="119"/>
      <c r="S58" s="120"/>
    </row>
    <row r="60" spans="1:19" x14ac:dyDescent="0.3">
      <c r="L60" s="5"/>
    </row>
    <row r="61" spans="1:19" x14ac:dyDescent="0.3">
      <c r="L61" s="5"/>
    </row>
    <row r="62" spans="1:19" x14ac:dyDescent="0.3">
      <c r="L62" s="23"/>
    </row>
    <row r="63" spans="1:19" x14ac:dyDescent="0.3">
      <c r="L63" s="23"/>
    </row>
    <row r="64" spans="1:19" x14ac:dyDescent="0.3">
      <c r="L64" s="23"/>
    </row>
    <row r="65" spans="12:12" x14ac:dyDescent="0.3">
      <c r="L65" s="23"/>
    </row>
    <row r="66" spans="12:12" x14ac:dyDescent="0.3">
      <c r="L66" s="23"/>
    </row>
    <row r="67" spans="12:12" x14ac:dyDescent="0.3">
      <c r="L67" s="23"/>
    </row>
    <row r="68" spans="12:12" x14ac:dyDescent="0.3">
      <c r="L68" s="23"/>
    </row>
    <row r="69" spans="12:12" x14ac:dyDescent="0.3">
      <c r="L69" s="23"/>
    </row>
    <row r="70" spans="12:12" x14ac:dyDescent="0.3">
      <c r="L70" s="23"/>
    </row>
    <row r="71" spans="12:12" x14ac:dyDescent="0.3">
      <c r="L71" s="23"/>
    </row>
    <row r="72" spans="12:12" x14ac:dyDescent="0.3">
      <c r="L72" s="23"/>
    </row>
    <row r="73" spans="12:12" x14ac:dyDescent="0.3">
      <c r="L73" s="23"/>
    </row>
    <row r="74" spans="12:12" x14ac:dyDescent="0.3">
      <c r="L74" s="23"/>
    </row>
    <row r="75" spans="12:12" x14ac:dyDescent="0.3">
      <c r="L75" s="68"/>
    </row>
    <row r="76" spans="12:12" x14ac:dyDescent="0.3">
      <c r="L76" s="23"/>
    </row>
    <row r="77" spans="12:12" x14ac:dyDescent="0.3">
      <c r="L77" s="23"/>
    </row>
    <row r="78" spans="12:12" x14ac:dyDescent="0.3">
      <c r="L78" s="23"/>
    </row>
    <row r="79" spans="12:12" x14ac:dyDescent="0.3">
      <c r="L79" s="23"/>
    </row>
    <row r="80" spans="12:12" x14ac:dyDescent="0.3">
      <c r="L80" s="23"/>
    </row>
    <row r="81" spans="3:12" x14ac:dyDescent="0.3">
      <c r="D81" s="5"/>
      <c r="E81" s="5"/>
      <c r="L81" s="23"/>
    </row>
    <row r="82" spans="3:12" x14ac:dyDescent="0.3">
      <c r="C82" s="5"/>
      <c r="D82" s="5"/>
      <c r="E82" s="5"/>
      <c r="L82" s="23"/>
    </row>
    <row r="83" spans="3:12" x14ac:dyDescent="0.3">
      <c r="C83" s="5"/>
      <c r="D83" s="5"/>
      <c r="E83" s="5"/>
      <c r="L83" s="23"/>
    </row>
    <row r="84" spans="3:12" x14ac:dyDescent="0.3">
      <c r="C84" s="5"/>
      <c r="D84" s="119"/>
      <c r="E84" s="120"/>
      <c r="L84" s="23"/>
    </row>
    <row r="85" spans="3:12" x14ac:dyDescent="0.3">
      <c r="C85" s="5"/>
      <c r="D85" s="119"/>
      <c r="E85" s="120"/>
      <c r="L85" s="23"/>
    </row>
    <row r="86" spans="3:12" x14ac:dyDescent="0.3">
      <c r="C86" s="5"/>
      <c r="D86" s="119"/>
      <c r="E86" s="120"/>
      <c r="L86" s="23"/>
    </row>
    <row r="87" spans="3:12" x14ac:dyDescent="0.3">
      <c r="C87" s="5"/>
      <c r="D87" s="119"/>
      <c r="E87" s="120"/>
      <c r="L87" s="23"/>
    </row>
    <row r="88" spans="3:12" x14ac:dyDescent="0.3">
      <c r="C88" s="5"/>
      <c r="D88" s="119"/>
      <c r="E88" s="120"/>
      <c r="L88" s="23"/>
    </row>
    <row r="89" spans="3:12" x14ac:dyDescent="0.3">
      <c r="C89" s="5"/>
      <c r="D89" s="119"/>
      <c r="E89" s="120"/>
      <c r="L89" s="23"/>
    </row>
    <row r="90" spans="3:12" x14ac:dyDescent="0.3">
      <c r="C90" s="5"/>
      <c r="D90" s="119"/>
      <c r="E90" s="120"/>
      <c r="L90" s="135"/>
    </row>
    <row r="91" spans="3:12" x14ac:dyDescent="0.3">
      <c r="C91" s="5"/>
      <c r="D91" s="119"/>
      <c r="E91" s="120"/>
      <c r="L91" s="23"/>
    </row>
    <row r="92" spans="3:12" x14ac:dyDescent="0.3">
      <c r="C92" s="5"/>
      <c r="D92" s="119"/>
      <c r="E92" s="120"/>
      <c r="L92" s="23"/>
    </row>
    <row r="93" spans="3:12" x14ac:dyDescent="0.3">
      <c r="C93" s="5"/>
      <c r="D93" s="119"/>
      <c r="E93" s="120"/>
      <c r="L93" s="23"/>
    </row>
    <row r="94" spans="3:12" x14ac:dyDescent="0.3">
      <c r="C94" s="5"/>
      <c r="D94" s="119"/>
      <c r="E94" s="120"/>
      <c r="L94" s="23"/>
    </row>
    <row r="95" spans="3:12" x14ac:dyDescent="0.3">
      <c r="L95" s="23"/>
    </row>
    <row r="96" spans="3:12" x14ac:dyDescent="0.3">
      <c r="J96" s="23"/>
      <c r="K96" s="136"/>
      <c r="L96" s="23"/>
    </row>
    <row r="97" spans="10:12" x14ac:dyDescent="0.3">
      <c r="J97" s="23"/>
      <c r="K97" s="136"/>
      <c r="L97" s="137"/>
    </row>
    <row r="98" spans="10:12" x14ac:dyDescent="0.3">
      <c r="J98" s="23"/>
      <c r="K98" s="136"/>
      <c r="L98" s="23"/>
    </row>
    <row r="99" spans="10:12" x14ac:dyDescent="0.3">
      <c r="J99" s="23"/>
      <c r="K99" s="136"/>
      <c r="L99" s="23"/>
    </row>
    <row r="100" spans="10:12" x14ac:dyDescent="0.3">
      <c r="J100" s="23"/>
      <c r="K100" s="136"/>
      <c r="L100" s="23"/>
    </row>
    <row r="101" spans="10:12" x14ac:dyDescent="0.3">
      <c r="J101" s="23"/>
      <c r="K101" s="136"/>
      <c r="L101" s="23"/>
    </row>
    <row r="102" spans="10:12" x14ac:dyDescent="0.3">
      <c r="J102" s="23"/>
      <c r="K102" s="136"/>
      <c r="L102" s="23"/>
    </row>
    <row r="103" spans="10:12" x14ac:dyDescent="0.3">
      <c r="J103" s="23"/>
      <c r="K103" s="136"/>
      <c r="L103" s="23"/>
    </row>
    <row r="104" spans="10:12" x14ac:dyDescent="0.3">
      <c r="J104" s="23"/>
      <c r="K104" s="136"/>
      <c r="L104" s="23"/>
    </row>
    <row r="105" spans="10:12" x14ac:dyDescent="0.3">
      <c r="J105" s="23"/>
      <c r="K105" s="136"/>
      <c r="L105" s="23"/>
    </row>
    <row r="106" spans="10:12" x14ac:dyDescent="0.3">
      <c r="J106" s="23"/>
      <c r="K106" s="136"/>
      <c r="L106" s="23"/>
    </row>
    <row r="107" spans="10:12" x14ac:dyDescent="0.3">
      <c r="J107" s="23"/>
      <c r="K107" s="136"/>
      <c r="L107" s="23"/>
    </row>
    <row r="108" spans="10:12" x14ac:dyDescent="0.3">
      <c r="J108" s="23"/>
      <c r="K108" s="136"/>
      <c r="L108" s="23"/>
    </row>
    <row r="109" spans="10:12" x14ac:dyDescent="0.3">
      <c r="J109" s="23"/>
      <c r="K109" s="136"/>
      <c r="L109" s="23"/>
    </row>
    <row r="110" spans="10:12" x14ac:dyDescent="0.3">
      <c r="J110" s="23"/>
      <c r="K110" s="136"/>
      <c r="L110" s="23"/>
    </row>
    <row r="111" spans="10:12" x14ac:dyDescent="0.3">
      <c r="J111" s="23"/>
      <c r="K111" s="136"/>
      <c r="L111" s="23"/>
    </row>
    <row r="112" spans="10:12" x14ac:dyDescent="0.3">
      <c r="J112" s="23"/>
      <c r="K112" s="136"/>
      <c r="L112" s="23"/>
    </row>
    <row r="113" spans="10:12" x14ac:dyDescent="0.3">
      <c r="J113" s="23"/>
      <c r="K113" s="136"/>
      <c r="L113" s="23"/>
    </row>
    <row r="114" spans="10:12" x14ac:dyDescent="0.3">
      <c r="J114" s="23"/>
      <c r="K114" s="136"/>
      <c r="L114" s="23"/>
    </row>
    <row r="115" spans="10:12" x14ac:dyDescent="0.3">
      <c r="J115" s="23"/>
      <c r="K115" s="136"/>
      <c r="L115" s="23"/>
    </row>
    <row r="116" spans="10:12" x14ac:dyDescent="0.3">
      <c r="J116" s="23"/>
      <c r="K116" s="136"/>
      <c r="L116" s="23"/>
    </row>
    <row r="117" spans="10:12" x14ac:dyDescent="0.3">
      <c r="J117" s="23"/>
      <c r="K117" s="136"/>
      <c r="L117" s="23"/>
    </row>
    <row r="118" spans="10:12" x14ac:dyDescent="0.3">
      <c r="J118" s="23"/>
      <c r="K118" s="136"/>
      <c r="L118" s="23"/>
    </row>
    <row r="119" spans="10:12" x14ac:dyDescent="0.3">
      <c r="J119" s="23"/>
      <c r="K119" s="136"/>
      <c r="L119" s="23"/>
    </row>
    <row r="120" spans="10:12" x14ac:dyDescent="0.3">
      <c r="J120" s="23"/>
      <c r="K120" s="136"/>
      <c r="L120" s="23"/>
    </row>
    <row r="121" spans="10:12" x14ac:dyDescent="0.3">
      <c r="J121" s="23"/>
      <c r="K121" s="136"/>
      <c r="L121" s="23"/>
    </row>
    <row r="122" spans="10:12" x14ac:dyDescent="0.3">
      <c r="J122" s="23"/>
      <c r="K122" s="136"/>
      <c r="L122" s="23"/>
    </row>
    <row r="123" spans="10:12" x14ac:dyDescent="0.3">
      <c r="J123" s="23"/>
      <c r="K123" s="136"/>
      <c r="L123" s="23"/>
    </row>
    <row r="124" spans="10:12" x14ac:dyDescent="0.3">
      <c r="J124" s="23"/>
      <c r="K124" s="136"/>
      <c r="L124" s="23"/>
    </row>
    <row r="125" spans="10:12" x14ac:dyDescent="0.3">
      <c r="J125" s="23"/>
      <c r="K125" s="136"/>
      <c r="L125" s="23"/>
    </row>
    <row r="126" spans="10:12" x14ac:dyDescent="0.3">
      <c r="J126" s="23"/>
      <c r="K126" s="136"/>
      <c r="L126" s="23"/>
    </row>
    <row r="127" spans="10:12" x14ac:dyDescent="0.3">
      <c r="L127" s="23"/>
    </row>
    <row r="128" spans="10:12" x14ac:dyDescent="0.3">
      <c r="L128" s="23"/>
    </row>
  </sheetData>
  <pageMargins left="0.25" right="0.25" top="0.5" bottom="0.5" header="0.51180555555555551" footer="0.5"/>
  <pageSetup firstPageNumber="0" orientation="portrait" horizontalDpi="300" verticalDpi="300"/>
  <headerFooter alignWithMargins="0">
    <oddFooter>&amp;C&amp;8Copyright © 2007 Cobb Tuning, Inc. All Rights Reserved.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6"/>
  <sheetViews>
    <sheetView workbookViewId="0">
      <selection activeCell="X37" sqref="X37"/>
    </sheetView>
  </sheetViews>
  <sheetFormatPr defaultColWidth="9.109375" defaultRowHeight="13.8" x14ac:dyDescent="0.3"/>
  <cols>
    <col min="1" max="1" width="9.109375" style="1"/>
    <col min="2" max="2" width="8" style="1" customWidth="1"/>
    <col min="3" max="6" width="9.109375" style="1"/>
    <col min="7" max="7" width="17.109375" style="1" customWidth="1"/>
    <col min="8" max="14" width="9.109375" style="1"/>
    <col min="15" max="15" width="9.44140625" style="1" customWidth="1"/>
    <col min="16" max="16" width="10.5546875" style="1" customWidth="1"/>
    <col min="17" max="17" width="5.44140625" style="2" customWidth="1"/>
    <col min="18" max="18" width="10.88671875" style="2" customWidth="1"/>
    <col min="19" max="19" width="7.88671875" style="2" customWidth="1"/>
    <col min="20" max="20" width="10.88671875" style="2" customWidth="1"/>
    <col min="21" max="71" width="7.88671875" style="2" customWidth="1"/>
    <col min="72" max="74" width="7.88671875" style="1" customWidth="1"/>
    <col min="75" max="16384" width="9.109375" style="1"/>
  </cols>
  <sheetData>
    <row r="1" spans="1:74" ht="99.75" customHeight="1" x14ac:dyDescent="0.3"/>
    <row r="2" spans="1:74" x14ac:dyDescent="0.3">
      <c r="A2" s="2" t="s">
        <v>219</v>
      </c>
      <c r="Q2" s="85"/>
      <c r="T2" s="86"/>
      <c r="U2" s="5"/>
      <c r="V2" s="1"/>
      <c r="W2" s="5"/>
      <c r="X2" s="1"/>
      <c r="Y2" s="1"/>
      <c r="AA2" s="1"/>
      <c r="AB2" s="1"/>
      <c r="AC2" s="16"/>
      <c r="AD2" s="16"/>
    </row>
    <row r="3" spans="1:74" x14ac:dyDescent="0.3">
      <c r="A3" s="2"/>
      <c r="Q3" s="85"/>
      <c r="T3" s="86"/>
      <c r="U3" s="5"/>
      <c r="V3" s="1"/>
      <c r="W3" s="5"/>
      <c r="X3" s="1"/>
      <c r="Y3" s="1"/>
      <c r="AA3" s="1"/>
      <c r="AB3" s="1"/>
      <c r="AC3" s="16"/>
      <c r="AD3" s="16"/>
    </row>
    <row r="4" spans="1:74" x14ac:dyDescent="0.3">
      <c r="O4" s="24"/>
      <c r="P4" s="87"/>
      <c r="Q4" s="88"/>
      <c r="R4" s="26"/>
      <c r="S4" s="26"/>
      <c r="T4" s="25"/>
      <c r="U4" s="25"/>
      <c r="V4" s="88" t="s">
        <v>46</v>
      </c>
      <c r="W4" s="25"/>
      <c r="X4" s="25"/>
      <c r="Y4" s="88"/>
      <c r="Z4" s="25"/>
      <c r="AA4" s="25"/>
      <c r="AB4" s="25"/>
      <c r="AC4" s="25"/>
      <c r="AD4" s="88"/>
      <c r="AE4" s="88"/>
      <c r="AF4" s="88"/>
      <c r="AG4" s="88"/>
      <c r="AH4" s="141"/>
    </row>
    <row r="5" spans="1:74" x14ac:dyDescent="0.3">
      <c r="C5" s="4" t="s">
        <v>52</v>
      </c>
      <c r="G5" s="89">
        <v>3.14159265358979</v>
      </c>
      <c r="H5" s="1" t="s">
        <v>53</v>
      </c>
      <c r="O5" s="28"/>
      <c r="P5" s="90" t="s">
        <v>54</v>
      </c>
      <c r="Q5" s="91"/>
      <c r="R5" s="29" t="s">
        <v>55</v>
      </c>
      <c r="S5" s="29"/>
      <c r="T5" s="29" t="s">
        <v>56</v>
      </c>
      <c r="U5" s="16"/>
      <c r="V5" s="16" t="s">
        <v>47</v>
      </c>
      <c r="W5" s="16"/>
      <c r="X5" s="16"/>
      <c r="Y5" s="91"/>
      <c r="Z5" s="16"/>
      <c r="AA5" s="16"/>
      <c r="AB5" s="16"/>
      <c r="AC5" s="16"/>
      <c r="AD5" s="91"/>
      <c r="AE5" s="91"/>
      <c r="AF5" s="91"/>
      <c r="AG5" s="91"/>
      <c r="AH5" s="142"/>
    </row>
    <row r="6" spans="1:74" x14ac:dyDescent="0.3">
      <c r="C6" s="1" t="s">
        <v>57</v>
      </c>
      <c r="G6" s="92"/>
      <c r="O6" s="28"/>
      <c r="P6" s="90" t="s">
        <v>48</v>
      </c>
      <c r="Q6" s="91"/>
      <c r="R6" s="29" t="s">
        <v>49</v>
      </c>
      <c r="S6" s="29"/>
      <c r="T6" s="29" t="s">
        <v>50</v>
      </c>
      <c r="U6" s="16"/>
      <c r="V6" s="16" t="s">
        <v>51</v>
      </c>
      <c r="W6" s="16"/>
      <c r="X6" s="16"/>
      <c r="Y6" s="91"/>
      <c r="Z6" s="16"/>
      <c r="AA6" s="16"/>
      <c r="AB6" s="16"/>
      <c r="AC6" s="16"/>
      <c r="AD6" s="91"/>
      <c r="AE6" s="91"/>
      <c r="AF6" s="91"/>
      <c r="AG6" s="91"/>
      <c r="AH6" s="142"/>
    </row>
    <row r="7" spans="1:74" x14ac:dyDescent="0.3">
      <c r="C7" s="1" t="s">
        <v>58</v>
      </c>
      <c r="O7" s="28" t="s">
        <v>59</v>
      </c>
      <c r="P7" s="93">
        <v>0.7883</v>
      </c>
      <c r="Q7" s="91"/>
      <c r="R7" s="94">
        <v>0.77659999999999996</v>
      </c>
      <c r="S7" s="95"/>
      <c r="T7" s="94">
        <v>0.68120000000000003</v>
      </c>
      <c r="U7" s="16" t="s">
        <v>212</v>
      </c>
      <c r="V7" s="29"/>
      <c r="W7" s="16"/>
      <c r="X7" s="16"/>
      <c r="Y7" s="91"/>
      <c r="Z7" s="16"/>
      <c r="AA7" s="16"/>
      <c r="AB7" s="16"/>
      <c r="AC7" s="16"/>
      <c r="AD7" s="91"/>
      <c r="AE7" s="91"/>
      <c r="AF7" s="91"/>
      <c r="AG7" s="91"/>
      <c r="AH7" s="142"/>
    </row>
    <row r="8" spans="1:74" x14ac:dyDescent="0.3">
      <c r="C8" s="1" t="s">
        <v>216</v>
      </c>
      <c r="O8" s="28" t="s">
        <v>60</v>
      </c>
      <c r="P8" s="93">
        <f>T8/R8</f>
        <v>1.0544511668107173</v>
      </c>
      <c r="Q8" s="91"/>
      <c r="R8" s="96">
        <v>11.57</v>
      </c>
      <c r="S8" s="95"/>
      <c r="T8" s="96">
        <v>12.2</v>
      </c>
      <c r="U8" s="16"/>
      <c r="V8" s="91" t="s">
        <v>61</v>
      </c>
      <c r="W8" s="16"/>
      <c r="X8" s="16"/>
      <c r="Y8" s="91"/>
      <c r="Z8" s="16"/>
      <c r="AA8" s="16"/>
      <c r="AB8" s="16"/>
      <c r="AC8" s="16"/>
      <c r="AD8" s="91"/>
      <c r="AE8" s="91"/>
      <c r="AF8" s="91"/>
      <c r="AG8" s="91"/>
      <c r="AH8" s="142"/>
    </row>
    <row r="9" spans="1:74" x14ac:dyDescent="0.3">
      <c r="C9" s="1" t="s">
        <v>217</v>
      </c>
      <c r="O9" s="28"/>
      <c r="P9" s="95"/>
      <c r="Q9" s="91"/>
      <c r="R9" s="95"/>
      <c r="S9" s="95"/>
      <c r="T9" s="95"/>
      <c r="U9" s="16"/>
      <c r="V9" s="91" t="s">
        <v>62</v>
      </c>
      <c r="W9" s="16"/>
      <c r="X9" s="16"/>
      <c r="Y9" s="91"/>
      <c r="Z9" s="16"/>
      <c r="AA9" s="16"/>
      <c r="AB9" s="16"/>
      <c r="AC9" s="16"/>
      <c r="AD9" s="91"/>
      <c r="AE9" s="91"/>
      <c r="AF9" s="91"/>
      <c r="AG9" s="91"/>
      <c r="AH9" s="142"/>
    </row>
    <row r="10" spans="1:74" x14ac:dyDescent="0.3">
      <c r="C10" s="1" t="s">
        <v>63</v>
      </c>
      <c r="O10" s="28"/>
      <c r="P10" s="97"/>
      <c r="Q10" s="91"/>
      <c r="R10" s="16"/>
      <c r="S10" s="95"/>
      <c r="T10" s="98"/>
      <c r="U10" s="16"/>
      <c r="V10" s="91"/>
      <c r="W10" s="16"/>
      <c r="X10" s="16"/>
      <c r="Y10" s="91"/>
      <c r="Z10" s="16"/>
      <c r="AA10" s="16"/>
      <c r="AB10" s="16"/>
      <c r="AC10" s="16"/>
      <c r="AD10" s="91"/>
      <c r="AE10" s="91"/>
      <c r="AF10" s="91"/>
      <c r="AG10" s="91"/>
      <c r="AH10" s="142"/>
    </row>
    <row r="11" spans="1:74" x14ac:dyDescent="0.3">
      <c r="C11" s="1" t="s">
        <v>64</v>
      </c>
      <c r="O11" s="28" t="s">
        <v>59</v>
      </c>
      <c r="P11" s="93">
        <f>T11/R11</f>
        <v>1.0313324916791002</v>
      </c>
      <c r="Q11" s="16"/>
      <c r="R11" s="94">
        <v>0.87129999999999996</v>
      </c>
      <c r="S11" s="95"/>
      <c r="T11" s="94">
        <v>0.89859999999999995</v>
      </c>
      <c r="U11" s="16" t="s">
        <v>213</v>
      </c>
      <c r="V11" s="29"/>
      <c r="W11" s="16"/>
      <c r="X11" s="16"/>
      <c r="Y11" s="91"/>
      <c r="Z11" s="16"/>
      <c r="AA11" s="16"/>
      <c r="AB11" s="16"/>
      <c r="AC11" s="16"/>
      <c r="AD11" s="91"/>
      <c r="AE11" s="91"/>
      <c r="AF11" s="91"/>
      <c r="AG11" s="91"/>
      <c r="AH11" s="142"/>
    </row>
    <row r="12" spans="1:74" x14ac:dyDescent="0.3">
      <c r="O12" s="28" t="s">
        <v>60</v>
      </c>
      <c r="P12" s="93">
        <f>T12/R12</f>
        <v>0.92982456140350866</v>
      </c>
      <c r="Q12" s="91"/>
      <c r="R12" s="96">
        <v>11.4</v>
      </c>
      <c r="S12" s="95"/>
      <c r="T12" s="96">
        <v>10.6</v>
      </c>
      <c r="U12" s="16"/>
      <c r="V12" s="91" t="s">
        <v>65</v>
      </c>
      <c r="W12" s="16"/>
      <c r="X12" s="16"/>
      <c r="Y12" s="91"/>
      <c r="Z12" s="16"/>
      <c r="AA12" s="16"/>
      <c r="AB12" s="16"/>
      <c r="AC12" s="16"/>
      <c r="AD12" s="91"/>
      <c r="AE12" s="91"/>
      <c r="AF12" s="91"/>
      <c r="AG12" s="91"/>
      <c r="AH12" s="142"/>
    </row>
    <row r="13" spans="1:74" x14ac:dyDescent="0.3">
      <c r="B13" s="99">
        <v>62</v>
      </c>
      <c r="C13" s="25" t="s">
        <v>66</v>
      </c>
      <c r="D13" s="25"/>
      <c r="E13" s="25"/>
      <c r="F13" s="25"/>
      <c r="G13" s="25"/>
      <c r="H13" s="25"/>
      <c r="I13" s="25"/>
      <c r="J13" s="25"/>
      <c r="K13" s="25"/>
      <c r="L13" s="25"/>
      <c r="M13" s="27"/>
      <c r="O13" s="100"/>
      <c r="P13" s="101"/>
      <c r="Q13" s="101"/>
      <c r="R13" s="31"/>
      <c r="S13" s="31"/>
      <c r="T13" s="32"/>
      <c r="U13" s="32"/>
      <c r="V13" s="101" t="s">
        <v>67</v>
      </c>
      <c r="W13" s="32"/>
      <c r="X13" s="32"/>
      <c r="Y13" s="101"/>
      <c r="Z13" s="32"/>
      <c r="AA13" s="32"/>
      <c r="AB13" s="32"/>
      <c r="AC13" s="32"/>
      <c r="AD13" s="101"/>
      <c r="AE13" s="101"/>
      <c r="AF13" s="101"/>
      <c r="AG13" s="101"/>
      <c r="AH13" s="143"/>
    </row>
    <row r="14" spans="1:74" x14ac:dyDescent="0.3">
      <c r="B14" s="102">
        <v>75</v>
      </c>
      <c r="C14" s="16" t="s">
        <v>68</v>
      </c>
      <c r="D14" s="16"/>
      <c r="E14" s="16"/>
      <c r="F14" s="16"/>
      <c r="G14" s="16"/>
      <c r="H14" s="16"/>
      <c r="I14" s="16"/>
      <c r="J14" s="16"/>
      <c r="K14" s="16"/>
      <c r="L14" s="16"/>
      <c r="M14" s="30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6"/>
      <c r="AD14" s="16"/>
    </row>
    <row r="15" spans="1:74" x14ac:dyDescent="0.3">
      <c r="B15" s="28"/>
      <c r="C15" s="16" t="s">
        <v>45</v>
      </c>
      <c r="D15" s="16"/>
      <c r="E15" s="16"/>
      <c r="F15" s="16"/>
      <c r="G15" s="16"/>
      <c r="H15" s="16"/>
      <c r="I15" s="16"/>
      <c r="J15" s="16"/>
      <c r="K15" s="16"/>
      <c r="L15" s="16"/>
      <c r="M15" s="30"/>
    </row>
    <row r="16" spans="1:74" x14ac:dyDescent="0.3">
      <c r="B16" s="103">
        <f>(4*$G$5*(B14/2))/(4*$G$5*(B13/2))</f>
        <v>1.2096774193548387</v>
      </c>
      <c r="C16" s="16" t="s">
        <v>214</v>
      </c>
      <c r="D16" s="16"/>
      <c r="E16" s="16"/>
      <c r="F16" s="16"/>
      <c r="G16" s="16"/>
      <c r="H16" s="16"/>
      <c r="I16" s="16"/>
      <c r="J16" s="16"/>
      <c r="K16" s="16"/>
      <c r="L16" s="16"/>
      <c r="M16" s="30"/>
      <c r="BT16" s="2"/>
      <c r="BU16" s="2"/>
      <c r="BV16" s="2"/>
    </row>
    <row r="17" spans="1:74" x14ac:dyDescent="0.3">
      <c r="B17" s="28"/>
      <c r="C17" s="16" t="s">
        <v>69</v>
      </c>
      <c r="D17" s="16"/>
      <c r="E17" s="16"/>
      <c r="F17" s="16"/>
      <c r="G17" s="16"/>
      <c r="H17" s="16"/>
      <c r="I17" s="16"/>
      <c r="J17" s="16"/>
      <c r="K17" s="16"/>
      <c r="L17" s="16"/>
      <c r="M17" s="30"/>
      <c r="R17" s="1" t="s">
        <v>70</v>
      </c>
      <c r="U17" s="144">
        <v>0.94</v>
      </c>
      <c r="V17" s="144">
        <v>0.98</v>
      </c>
      <c r="W17" s="144">
        <v>1.02</v>
      </c>
      <c r="X17" s="144">
        <v>1.05</v>
      </c>
      <c r="Y17" s="144">
        <v>1.0900000000000001</v>
      </c>
      <c r="Z17" s="144">
        <v>1.1300000000000001</v>
      </c>
      <c r="AA17" s="144">
        <v>1.17</v>
      </c>
      <c r="AB17" s="144">
        <v>1.21</v>
      </c>
      <c r="AC17" s="144">
        <v>1.25</v>
      </c>
      <c r="AD17" s="144">
        <v>1.29</v>
      </c>
      <c r="AE17" s="144">
        <v>1.33</v>
      </c>
      <c r="AF17" s="144">
        <v>1.37</v>
      </c>
      <c r="AG17" s="144">
        <v>1.41</v>
      </c>
      <c r="AH17" s="144">
        <v>1.48</v>
      </c>
      <c r="AI17" s="144">
        <v>1.56</v>
      </c>
      <c r="AJ17" s="144">
        <v>1.64</v>
      </c>
      <c r="AK17" s="144">
        <v>1.72</v>
      </c>
      <c r="AL17" s="144">
        <v>1.8</v>
      </c>
      <c r="AM17" s="144">
        <v>1.88</v>
      </c>
      <c r="AN17" s="144">
        <v>1.95</v>
      </c>
      <c r="AO17" s="144">
        <v>2.0300000000000002</v>
      </c>
      <c r="AP17" s="144">
        <v>2.11</v>
      </c>
      <c r="AQ17" s="144">
        <v>2.19</v>
      </c>
      <c r="AR17" s="144">
        <v>2.27</v>
      </c>
      <c r="AS17" s="144">
        <v>2.34</v>
      </c>
      <c r="AT17" s="144">
        <v>2.42</v>
      </c>
      <c r="AU17" s="144">
        <v>2.54</v>
      </c>
      <c r="AV17" s="144">
        <v>2.66</v>
      </c>
      <c r="AW17" s="144">
        <v>2.77</v>
      </c>
      <c r="AX17" s="144">
        <v>2.89</v>
      </c>
      <c r="AY17" s="144">
        <v>3.01</v>
      </c>
      <c r="AZ17" s="144">
        <v>3.13</v>
      </c>
      <c r="BA17" s="144">
        <v>3.24</v>
      </c>
      <c r="BB17" s="144">
        <v>3.36</v>
      </c>
      <c r="BC17" s="144">
        <v>3.48</v>
      </c>
      <c r="BD17" s="144">
        <v>3.59</v>
      </c>
      <c r="BE17" s="144">
        <v>3.71</v>
      </c>
      <c r="BF17" s="144">
        <v>3.83</v>
      </c>
      <c r="BG17" s="144">
        <v>3.95</v>
      </c>
      <c r="BH17" s="144">
        <v>4.0600000000000005</v>
      </c>
      <c r="BI17" s="144">
        <v>4.18</v>
      </c>
      <c r="BJ17" s="144">
        <v>4.3</v>
      </c>
      <c r="BK17" s="144">
        <v>4.41</v>
      </c>
      <c r="BL17" s="144">
        <v>4.49</v>
      </c>
      <c r="BM17" s="144">
        <v>4.57</v>
      </c>
      <c r="BN17" s="144">
        <v>4.6100000000000003</v>
      </c>
      <c r="BO17" s="144">
        <v>4.6500000000000004</v>
      </c>
      <c r="BP17" s="144">
        <v>4.6900000000000004</v>
      </c>
      <c r="BT17" s="2"/>
      <c r="BU17" s="2"/>
      <c r="BV17" s="2"/>
    </row>
    <row r="18" spans="1:74" x14ac:dyDescent="0.3">
      <c r="B18" s="28"/>
      <c r="C18" s="16" t="s">
        <v>71</v>
      </c>
      <c r="D18" s="16"/>
      <c r="E18" s="16"/>
      <c r="F18" s="16"/>
      <c r="G18" s="16"/>
      <c r="H18" s="16"/>
      <c r="I18" s="16"/>
      <c r="J18" s="16"/>
      <c r="K18" s="16"/>
      <c r="L18" s="16"/>
      <c r="M18" s="30"/>
      <c r="R18" s="1" t="s">
        <v>72</v>
      </c>
      <c r="U18" s="145">
        <v>11.25</v>
      </c>
      <c r="V18" s="145">
        <v>11.4</v>
      </c>
      <c r="W18" s="145">
        <v>11.2</v>
      </c>
      <c r="X18" s="145">
        <v>11.233333333333301</v>
      </c>
      <c r="Y18" s="145">
        <v>11.2083333333333</v>
      </c>
      <c r="Z18" s="145">
        <v>11.1833333333333</v>
      </c>
      <c r="AA18" s="145">
        <v>11.158333333333299</v>
      </c>
      <c r="AB18" s="145">
        <v>11.133333333333301</v>
      </c>
      <c r="AC18" s="145">
        <v>11.108333333333301</v>
      </c>
      <c r="AD18" s="145">
        <v>11.0833333333333</v>
      </c>
      <c r="AE18" s="145">
        <v>11.0583333333333</v>
      </c>
      <c r="AF18" s="145">
        <v>11.033333333333299</v>
      </c>
      <c r="AG18" s="145">
        <v>11.008333333333301</v>
      </c>
      <c r="AH18" s="145">
        <v>10.983333333333301</v>
      </c>
      <c r="AI18" s="145">
        <v>10.9583333333333</v>
      </c>
      <c r="AJ18" s="145">
        <v>10.9333333333333</v>
      </c>
      <c r="AK18" s="145">
        <v>10.908333333333299</v>
      </c>
      <c r="AL18" s="145">
        <v>10.883333333333301</v>
      </c>
      <c r="AM18" s="145">
        <v>10.858333333333301</v>
      </c>
      <c r="AN18" s="145">
        <v>10.8333333333333</v>
      </c>
      <c r="AO18" s="145">
        <v>10.8083333333333</v>
      </c>
      <c r="AP18" s="145">
        <v>10.783333333333299</v>
      </c>
      <c r="AQ18" s="145">
        <v>10.758333333333301</v>
      </c>
      <c r="AR18" s="145">
        <v>10.733333333333301</v>
      </c>
      <c r="AS18" s="145">
        <v>10.7083333333333</v>
      </c>
      <c r="AT18" s="145">
        <v>10.6833333333333</v>
      </c>
      <c r="AU18" s="145">
        <v>10.658333333333299</v>
      </c>
      <c r="AV18" s="145">
        <v>10.633333333333301</v>
      </c>
      <c r="AW18" s="145">
        <v>10.608333333333301</v>
      </c>
      <c r="AX18" s="145">
        <v>10.5833333333333</v>
      </c>
      <c r="AY18" s="145">
        <v>10.5583333333333</v>
      </c>
      <c r="AZ18" s="145">
        <v>10.533333333333299</v>
      </c>
      <c r="BA18" s="145">
        <v>10.508333333333301</v>
      </c>
      <c r="BB18" s="145">
        <v>10.483333333333301</v>
      </c>
      <c r="BC18" s="145">
        <v>10.4583333333333</v>
      </c>
      <c r="BD18" s="145">
        <v>10.4333333333333</v>
      </c>
      <c r="BE18" s="145">
        <v>10.408333333333299</v>
      </c>
      <c r="BF18" s="145">
        <v>10.383333333333301</v>
      </c>
      <c r="BG18" s="145">
        <v>10.358333333333301</v>
      </c>
      <c r="BH18" s="145">
        <v>10.3333333333333</v>
      </c>
      <c r="BI18" s="145">
        <v>10.3083333333333</v>
      </c>
      <c r="BJ18" s="145">
        <v>10.283333333333299</v>
      </c>
      <c r="BK18" s="145">
        <v>10.258333333333301</v>
      </c>
      <c r="BL18" s="145">
        <v>10.233333333333301</v>
      </c>
      <c r="BM18" s="145">
        <v>10.2083333333333</v>
      </c>
      <c r="BN18" s="145">
        <v>10.1833333333333</v>
      </c>
      <c r="BO18" s="145">
        <v>10.158333333333299</v>
      </c>
      <c r="BP18" s="145">
        <v>10.133333333333301</v>
      </c>
      <c r="BT18" s="2"/>
      <c r="BU18" s="2"/>
      <c r="BV18" s="2"/>
    </row>
    <row r="19" spans="1:74" x14ac:dyDescent="0.3">
      <c r="B19" s="100"/>
      <c r="C19" s="32" t="s">
        <v>73</v>
      </c>
      <c r="D19" s="32"/>
      <c r="E19" s="32"/>
      <c r="F19" s="32"/>
      <c r="G19" s="32"/>
      <c r="H19" s="32"/>
      <c r="I19" s="32"/>
      <c r="J19" s="32"/>
      <c r="K19" s="32"/>
      <c r="L19" s="32"/>
      <c r="M19" s="33"/>
      <c r="R19" s="1" t="s">
        <v>74</v>
      </c>
      <c r="U19" s="145">
        <v>10.8</v>
      </c>
      <c r="V19" s="145">
        <v>11.8</v>
      </c>
      <c r="W19" s="145">
        <v>11.9</v>
      </c>
      <c r="X19" s="145">
        <v>11.9</v>
      </c>
      <c r="Y19" s="145">
        <v>11.9</v>
      </c>
      <c r="Z19" s="145">
        <v>11.9</v>
      </c>
      <c r="AA19" s="145">
        <v>11.9</v>
      </c>
      <c r="AB19" s="145">
        <v>11.9</v>
      </c>
      <c r="AC19" s="145">
        <v>11.9</v>
      </c>
      <c r="AD19" s="145">
        <v>11.9</v>
      </c>
      <c r="AE19" s="145">
        <v>11.9</v>
      </c>
      <c r="AF19" s="145">
        <v>11.9</v>
      </c>
      <c r="AG19" s="145">
        <v>11.9</v>
      </c>
      <c r="AH19" s="145">
        <v>11.9</v>
      </c>
      <c r="AI19" s="145">
        <v>11.9</v>
      </c>
      <c r="AJ19" s="145">
        <v>11.9</v>
      </c>
      <c r="AK19" s="145">
        <v>11.9</v>
      </c>
      <c r="AL19" s="145">
        <v>11.9</v>
      </c>
      <c r="AM19" s="145">
        <v>11.9</v>
      </c>
      <c r="AN19" s="145">
        <v>11.9</v>
      </c>
      <c r="AO19" s="145">
        <v>11.9</v>
      </c>
      <c r="AP19" s="145">
        <v>11.9</v>
      </c>
      <c r="AQ19" s="145">
        <v>11.9</v>
      </c>
      <c r="AR19" s="145">
        <v>11.9</v>
      </c>
      <c r="AS19" s="145">
        <v>11.9</v>
      </c>
      <c r="AT19" s="145">
        <v>11.9</v>
      </c>
      <c r="AU19" s="145">
        <v>11.9</v>
      </c>
      <c r="AV19" s="145">
        <v>11.9</v>
      </c>
      <c r="AW19" s="145">
        <v>11.9</v>
      </c>
      <c r="AX19" s="145">
        <v>11.9</v>
      </c>
      <c r="AY19" s="145">
        <v>11.9</v>
      </c>
      <c r="AZ19" s="145">
        <v>11.9</v>
      </c>
      <c r="BA19" s="145">
        <v>11.9</v>
      </c>
      <c r="BB19" s="145">
        <v>11.9</v>
      </c>
      <c r="BC19" s="145">
        <v>11.9</v>
      </c>
      <c r="BD19" s="145">
        <v>11.9</v>
      </c>
      <c r="BE19" s="145">
        <v>11.9</v>
      </c>
      <c r="BF19" s="145">
        <v>11.9</v>
      </c>
      <c r="BG19" s="145">
        <v>11.9</v>
      </c>
      <c r="BH19" s="145">
        <v>11.9</v>
      </c>
      <c r="BI19" s="145">
        <v>11.9</v>
      </c>
      <c r="BJ19" s="145">
        <v>11.9</v>
      </c>
      <c r="BK19" s="145">
        <v>11.9</v>
      </c>
      <c r="BL19" s="145">
        <v>11.9</v>
      </c>
      <c r="BM19" s="145">
        <v>11.9</v>
      </c>
      <c r="BN19" s="145">
        <v>11.9</v>
      </c>
      <c r="BO19" s="145">
        <v>11.9</v>
      </c>
      <c r="BP19" s="145">
        <v>11.9</v>
      </c>
      <c r="BT19" s="2"/>
      <c r="BU19" s="2"/>
      <c r="BV19" s="2"/>
    </row>
    <row r="20" spans="1:74" x14ac:dyDescent="0.3">
      <c r="R20" s="1"/>
      <c r="BT20" s="2"/>
      <c r="BU20" s="2"/>
      <c r="BV20" s="2"/>
    </row>
    <row r="21" spans="1:74" ht="15" x14ac:dyDescent="0.3">
      <c r="C21" s="1" t="s">
        <v>215</v>
      </c>
      <c r="R21" s="1" t="s">
        <v>75</v>
      </c>
      <c r="U21" s="146">
        <f t="shared" ref="U21:BP21" si="0">U19/U18</f>
        <v>0.96000000000000008</v>
      </c>
      <c r="V21" s="146">
        <f t="shared" si="0"/>
        <v>1.0350877192982457</v>
      </c>
      <c r="W21" s="146">
        <f t="shared" si="0"/>
        <v>1.0625</v>
      </c>
      <c r="X21" s="146">
        <f t="shared" si="0"/>
        <v>1.0593471810089052</v>
      </c>
      <c r="Y21" s="146">
        <f t="shared" si="0"/>
        <v>1.0617100371747243</v>
      </c>
      <c r="Z21" s="146">
        <f t="shared" si="0"/>
        <v>1.0640834575260838</v>
      </c>
      <c r="AA21" s="146">
        <f t="shared" si="0"/>
        <v>1.0664675130694581</v>
      </c>
      <c r="AB21" s="146">
        <f t="shared" si="0"/>
        <v>1.0688622754491048</v>
      </c>
      <c r="AC21" s="146">
        <f t="shared" si="0"/>
        <v>1.0712678169542418</v>
      </c>
      <c r="AD21" s="146">
        <f t="shared" si="0"/>
        <v>1.0736842105263191</v>
      </c>
      <c r="AE21" s="146">
        <f t="shared" si="0"/>
        <v>1.0761115297663937</v>
      </c>
      <c r="AF21" s="146">
        <f t="shared" si="0"/>
        <v>1.0785498489426015</v>
      </c>
      <c r="AG21" s="146">
        <f t="shared" si="0"/>
        <v>1.0809992429977322</v>
      </c>
      <c r="AH21" s="146">
        <f t="shared" si="0"/>
        <v>1.0834597875569076</v>
      </c>
      <c r="AI21" s="146">
        <f t="shared" si="0"/>
        <v>1.0859315589353646</v>
      </c>
      <c r="AJ21" s="146">
        <f t="shared" si="0"/>
        <v>1.0884146341463448</v>
      </c>
      <c r="AK21" s="146">
        <f t="shared" si="0"/>
        <v>1.0909090909090944</v>
      </c>
      <c r="AL21" s="146">
        <f t="shared" si="0"/>
        <v>1.0934150076569711</v>
      </c>
      <c r="AM21" s="146">
        <f t="shared" si="0"/>
        <v>1.0959324635456671</v>
      </c>
      <c r="AN21" s="146">
        <f t="shared" si="0"/>
        <v>1.0984615384615419</v>
      </c>
      <c r="AO21" s="146">
        <f t="shared" si="0"/>
        <v>1.1010023130300728</v>
      </c>
      <c r="AP21" s="146">
        <f t="shared" si="0"/>
        <v>1.1035548686244239</v>
      </c>
      <c r="AQ21" s="146">
        <f t="shared" si="0"/>
        <v>1.1061192873741319</v>
      </c>
      <c r="AR21" s="146">
        <f t="shared" si="0"/>
        <v>1.1086956521739164</v>
      </c>
      <c r="AS21" s="146">
        <f t="shared" si="0"/>
        <v>1.1112840466926104</v>
      </c>
      <c r="AT21" s="146">
        <f t="shared" si="0"/>
        <v>1.1138845553822188</v>
      </c>
      <c r="AU21" s="146">
        <f t="shared" si="0"/>
        <v>1.1164972634871029</v>
      </c>
      <c r="AV21" s="146">
        <f t="shared" si="0"/>
        <v>1.119122257053295</v>
      </c>
      <c r="AW21" s="146">
        <f t="shared" si="0"/>
        <v>1.1217596229379454</v>
      </c>
      <c r="AX21" s="146">
        <f t="shared" si="0"/>
        <v>1.1244094488189011</v>
      </c>
      <c r="AY21" s="146">
        <f t="shared" si="0"/>
        <v>1.1270718232044235</v>
      </c>
      <c r="AZ21" s="146">
        <f t="shared" si="0"/>
        <v>1.1297468354430416</v>
      </c>
      <c r="BA21" s="146">
        <f t="shared" si="0"/>
        <v>1.1324345757335483</v>
      </c>
      <c r="BB21" s="146">
        <f t="shared" si="0"/>
        <v>1.1351351351351386</v>
      </c>
      <c r="BC21" s="146">
        <f t="shared" si="0"/>
        <v>1.1378486055776929</v>
      </c>
      <c r="BD21" s="146">
        <f t="shared" si="0"/>
        <v>1.1405750798722081</v>
      </c>
      <c r="BE21" s="146">
        <f t="shared" si="0"/>
        <v>1.1433146517213808</v>
      </c>
      <c r="BF21" s="146">
        <f t="shared" si="0"/>
        <v>1.1460674157303408</v>
      </c>
      <c r="BG21" s="146">
        <f t="shared" si="0"/>
        <v>1.1488334674175418</v>
      </c>
      <c r="BH21" s="146">
        <f t="shared" si="0"/>
        <v>1.1516129032258102</v>
      </c>
      <c r="BI21" s="146">
        <f t="shared" si="0"/>
        <v>1.1544058205335528</v>
      </c>
      <c r="BJ21" s="146">
        <f t="shared" si="0"/>
        <v>1.1572123176661302</v>
      </c>
      <c r="BK21" s="146">
        <f t="shared" si="0"/>
        <v>1.160032493907396</v>
      </c>
      <c r="BL21" s="146">
        <f t="shared" si="0"/>
        <v>1.1628664495114045</v>
      </c>
      <c r="BM21" s="146">
        <f t="shared" si="0"/>
        <v>1.1657142857142895</v>
      </c>
      <c r="BN21" s="146">
        <f t="shared" si="0"/>
        <v>1.1685761047463215</v>
      </c>
      <c r="BO21" s="146">
        <f t="shared" si="0"/>
        <v>1.1714520098441386</v>
      </c>
      <c r="BP21" s="146">
        <f t="shared" si="0"/>
        <v>1.1743421052631617</v>
      </c>
      <c r="BT21" s="2"/>
      <c r="BU21" s="2"/>
      <c r="BV21" s="2"/>
    </row>
    <row r="22" spans="1:74" x14ac:dyDescent="0.3">
      <c r="C22" s="1" t="s">
        <v>76</v>
      </c>
      <c r="R22" s="1"/>
      <c r="BT22" s="2"/>
      <c r="BU22" s="2"/>
      <c r="BV22" s="2"/>
    </row>
    <row r="23" spans="1:74" x14ac:dyDescent="0.3">
      <c r="I23" s="104"/>
      <c r="R23" s="1" t="s">
        <v>77</v>
      </c>
      <c r="U23" s="144">
        <v>0.94</v>
      </c>
      <c r="V23" s="144">
        <v>0.98</v>
      </c>
      <c r="W23" s="144">
        <v>1.02</v>
      </c>
      <c r="X23" s="144">
        <v>1.05</v>
      </c>
      <c r="Y23" s="144">
        <v>1.0900000000000001</v>
      </c>
      <c r="Z23" s="144">
        <v>1.1300000000000001</v>
      </c>
      <c r="AA23" s="144">
        <v>1.17</v>
      </c>
      <c r="AB23" s="144">
        <v>1.21</v>
      </c>
      <c r="AC23" s="144">
        <v>1.25</v>
      </c>
      <c r="AD23" s="144">
        <v>1.29</v>
      </c>
      <c r="AE23" s="144">
        <v>1.33</v>
      </c>
      <c r="AF23" s="144">
        <v>1.37</v>
      </c>
      <c r="AG23" s="144">
        <v>1.41</v>
      </c>
      <c r="AH23" s="144">
        <v>1.48</v>
      </c>
      <c r="AI23" s="144">
        <v>1.56</v>
      </c>
      <c r="AJ23" s="144">
        <v>1.64</v>
      </c>
      <c r="AK23" s="144">
        <v>1.72</v>
      </c>
      <c r="AL23" s="144">
        <v>1.8</v>
      </c>
      <c r="AM23" s="144">
        <v>1.88</v>
      </c>
      <c r="AN23" s="144">
        <v>1.95</v>
      </c>
      <c r="AO23" s="144">
        <v>2.0300000000000002</v>
      </c>
      <c r="AP23" s="144">
        <v>2.11</v>
      </c>
      <c r="AQ23" s="144">
        <v>2.19</v>
      </c>
      <c r="AR23" s="144">
        <v>2.27</v>
      </c>
      <c r="AS23" s="144">
        <v>2.34</v>
      </c>
      <c r="AT23" s="144">
        <v>2.42</v>
      </c>
      <c r="AU23" s="144">
        <v>2.54</v>
      </c>
      <c r="AV23" s="144">
        <v>2.66</v>
      </c>
      <c r="AW23" s="144">
        <v>2.77</v>
      </c>
      <c r="AX23" s="144">
        <v>2.89</v>
      </c>
      <c r="AY23" s="144">
        <v>3.01</v>
      </c>
      <c r="AZ23" s="144">
        <v>3.13</v>
      </c>
      <c r="BA23" s="144">
        <v>3.24</v>
      </c>
      <c r="BB23" s="144">
        <v>3.36</v>
      </c>
      <c r="BC23" s="144">
        <v>3.48</v>
      </c>
      <c r="BD23" s="144">
        <v>3.59</v>
      </c>
      <c r="BE23" s="144">
        <v>3.71</v>
      </c>
      <c r="BF23" s="144">
        <v>3.83</v>
      </c>
      <c r="BG23" s="144">
        <v>3.95</v>
      </c>
      <c r="BH23" s="144">
        <v>4.0600000000000005</v>
      </c>
      <c r="BI23" s="144">
        <v>4.18</v>
      </c>
      <c r="BJ23" s="144">
        <v>4.3</v>
      </c>
      <c r="BK23" s="144">
        <v>4.41</v>
      </c>
      <c r="BL23" s="144">
        <v>4.49</v>
      </c>
      <c r="BM23" s="144">
        <v>4.57</v>
      </c>
      <c r="BN23" s="144">
        <v>4.6100000000000003</v>
      </c>
      <c r="BO23" s="144">
        <v>4.6500000000000004</v>
      </c>
      <c r="BP23" s="144">
        <v>4.6900000000000004</v>
      </c>
      <c r="BQ23" s="144">
        <v>4.7300000000000004</v>
      </c>
      <c r="BR23" s="144">
        <v>4.7700000000000005</v>
      </c>
      <c r="BS23" s="144">
        <v>4.8</v>
      </c>
      <c r="BT23" s="144">
        <v>4.84</v>
      </c>
      <c r="BU23" s="144">
        <v>4.88</v>
      </c>
      <c r="BV23" s="144">
        <v>4.92</v>
      </c>
    </row>
    <row r="24" spans="1:74" x14ac:dyDescent="0.3">
      <c r="A24" s="105">
        <v>66.5</v>
      </c>
      <c r="B24" s="1" t="s">
        <v>78</v>
      </c>
      <c r="C24" s="1" t="s">
        <v>79</v>
      </c>
      <c r="R24" s="1" t="s">
        <v>72</v>
      </c>
      <c r="U24" s="145">
        <v>11.25</v>
      </c>
      <c r="V24" s="145">
        <v>11.4</v>
      </c>
      <c r="W24" s="145">
        <v>11.4</v>
      </c>
      <c r="X24" s="145">
        <v>11.4</v>
      </c>
      <c r="Y24" s="145">
        <v>11.4</v>
      </c>
      <c r="Z24" s="145">
        <v>11.4</v>
      </c>
      <c r="AA24" s="145">
        <v>11.4</v>
      </c>
      <c r="AB24" s="145">
        <v>11.4</v>
      </c>
      <c r="AC24" s="145">
        <v>11.4</v>
      </c>
      <c r="AD24" s="145">
        <v>11.4</v>
      </c>
      <c r="AE24" s="145">
        <v>11.4</v>
      </c>
      <c r="AF24" s="145">
        <v>11.4</v>
      </c>
      <c r="AG24" s="145">
        <v>11.4</v>
      </c>
      <c r="AH24" s="145">
        <v>11.4</v>
      </c>
      <c r="AI24" s="145">
        <v>11.4</v>
      </c>
      <c r="AJ24" s="145">
        <v>11.4</v>
      </c>
      <c r="AK24" s="145">
        <v>11.4</v>
      </c>
      <c r="AL24" s="145">
        <v>11.4</v>
      </c>
      <c r="AM24" s="145">
        <v>11.4</v>
      </c>
      <c r="AN24" s="145">
        <v>11.4</v>
      </c>
      <c r="AO24" s="145">
        <v>11.4</v>
      </c>
      <c r="AP24" s="145">
        <v>11.4</v>
      </c>
      <c r="AQ24" s="145">
        <v>11.4</v>
      </c>
      <c r="AR24" s="145">
        <v>11.4</v>
      </c>
      <c r="AS24" s="145">
        <v>11.4</v>
      </c>
      <c r="AT24" s="145">
        <v>11.4</v>
      </c>
      <c r="AU24" s="145">
        <v>11.4</v>
      </c>
      <c r="AV24" s="145">
        <v>11.4</v>
      </c>
      <c r="AW24" s="145">
        <v>11.4</v>
      </c>
      <c r="AX24" s="145">
        <v>11.4</v>
      </c>
      <c r="AY24" s="145">
        <v>11.4</v>
      </c>
      <c r="AZ24" s="145">
        <v>11.4</v>
      </c>
      <c r="BA24" s="145">
        <v>11.4</v>
      </c>
      <c r="BB24" s="145">
        <v>11.4</v>
      </c>
      <c r="BC24" s="145">
        <v>11.4</v>
      </c>
      <c r="BD24" s="145">
        <v>11.4</v>
      </c>
      <c r="BE24" s="145">
        <v>11.4</v>
      </c>
      <c r="BF24" s="145">
        <v>11.4</v>
      </c>
      <c r="BG24" s="145">
        <v>11.4</v>
      </c>
      <c r="BH24" s="145">
        <v>11.4</v>
      </c>
      <c r="BI24" s="145">
        <v>11.4</v>
      </c>
      <c r="BJ24" s="145">
        <v>11.4</v>
      </c>
      <c r="BK24" s="145">
        <v>11.4</v>
      </c>
      <c r="BL24" s="145">
        <v>11.4</v>
      </c>
      <c r="BM24" s="145">
        <v>11.4</v>
      </c>
      <c r="BN24" s="145">
        <v>11.4</v>
      </c>
      <c r="BO24" s="145">
        <v>11.4</v>
      </c>
      <c r="BP24" s="145">
        <v>11.4</v>
      </c>
      <c r="BQ24" s="145">
        <v>11.4</v>
      </c>
      <c r="BR24" s="145">
        <v>11.4</v>
      </c>
      <c r="BS24" s="145">
        <v>11.4</v>
      </c>
      <c r="BT24" s="145">
        <v>11.4</v>
      </c>
      <c r="BU24" s="145">
        <v>11.4</v>
      </c>
      <c r="BV24" s="145">
        <v>11.4</v>
      </c>
    </row>
    <row r="25" spans="1:74" x14ac:dyDescent="0.3">
      <c r="A25" s="1">
        <v>65.8</v>
      </c>
      <c r="B25" s="1" t="s">
        <v>78</v>
      </c>
      <c r="C25" s="1" t="s">
        <v>80</v>
      </c>
      <c r="R25" s="1" t="s">
        <v>74</v>
      </c>
      <c r="U25" s="145">
        <v>10.8</v>
      </c>
      <c r="V25" s="145">
        <v>11.8</v>
      </c>
      <c r="W25" s="145">
        <v>11.8</v>
      </c>
      <c r="X25" s="145">
        <v>11.8</v>
      </c>
      <c r="Y25" s="145">
        <v>11.8</v>
      </c>
      <c r="Z25" s="145">
        <v>11.8</v>
      </c>
      <c r="AA25" s="145">
        <v>11.8</v>
      </c>
      <c r="AB25" s="145">
        <v>11.8</v>
      </c>
      <c r="AC25" s="145">
        <v>11.8</v>
      </c>
      <c r="AD25" s="145">
        <v>11.8</v>
      </c>
      <c r="AE25" s="145">
        <v>11.8</v>
      </c>
      <c r="AF25" s="145">
        <v>11.8</v>
      </c>
      <c r="AG25" s="145">
        <v>11.8</v>
      </c>
      <c r="AH25" s="145">
        <v>11.8</v>
      </c>
      <c r="AI25" s="145">
        <v>11.8</v>
      </c>
      <c r="AJ25" s="145">
        <v>11.8</v>
      </c>
      <c r="AK25" s="145">
        <v>11.8</v>
      </c>
      <c r="AL25" s="145">
        <v>11.8</v>
      </c>
      <c r="AM25" s="145">
        <v>11.8</v>
      </c>
      <c r="AN25" s="145">
        <v>11.8</v>
      </c>
      <c r="AO25" s="145">
        <v>11.8</v>
      </c>
      <c r="AP25" s="145">
        <v>11.8</v>
      </c>
      <c r="AQ25" s="145">
        <v>11.8</v>
      </c>
      <c r="AR25" s="145">
        <v>11.8</v>
      </c>
      <c r="AS25" s="145">
        <v>11.8</v>
      </c>
      <c r="AT25" s="145">
        <v>11.8</v>
      </c>
      <c r="AU25" s="145">
        <v>11.8</v>
      </c>
      <c r="AV25" s="145">
        <v>11.8</v>
      </c>
      <c r="AW25" s="145">
        <v>11.8</v>
      </c>
      <c r="AX25" s="145">
        <v>11.8</v>
      </c>
      <c r="AY25" s="145">
        <v>11.8</v>
      </c>
      <c r="AZ25" s="145">
        <v>11.8</v>
      </c>
      <c r="BA25" s="145">
        <v>11.8</v>
      </c>
      <c r="BB25" s="145">
        <v>11.8</v>
      </c>
      <c r="BC25" s="145">
        <v>11.8</v>
      </c>
      <c r="BD25" s="145">
        <v>11.8</v>
      </c>
      <c r="BE25" s="145">
        <v>11.8</v>
      </c>
      <c r="BF25" s="145">
        <v>11.8</v>
      </c>
      <c r="BG25" s="145">
        <v>11.8</v>
      </c>
      <c r="BH25" s="145">
        <v>11.8</v>
      </c>
      <c r="BI25" s="145">
        <v>11.8</v>
      </c>
      <c r="BJ25" s="145">
        <v>11.8</v>
      </c>
      <c r="BK25" s="145">
        <v>11.8</v>
      </c>
      <c r="BL25" s="145">
        <v>11.8</v>
      </c>
      <c r="BM25" s="145">
        <v>11.8</v>
      </c>
      <c r="BN25" s="145">
        <v>11.8</v>
      </c>
      <c r="BO25" s="145">
        <v>11.8</v>
      </c>
      <c r="BP25" s="145">
        <v>11.8</v>
      </c>
      <c r="BQ25" s="145">
        <v>11.8</v>
      </c>
      <c r="BR25" s="145">
        <v>11.8</v>
      </c>
      <c r="BS25" s="145">
        <v>11.8</v>
      </c>
      <c r="BT25" s="145">
        <v>11.8</v>
      </c>
      <c r="BU25" s="145">
        <v>11.8</v>
      </c>
      <c r="BV25" s="145">
        <v>11.8</v>
      </c>
    </row>
    <row r="26" spans="1:74" x14ac:dyDescent="0.3">
      <c r="A26" s="105">
        <v>66.5</v>
      </c>
      <c r="B26" s="1" t="s">
        <v>78</v>
      </c>
      <c r="C26" s="1" t="s">
        <v>81</v>
      </c>
      <c r="R26" s="1"/>
      <c r="BT26" s="2"/>
      <c r="BU26" s="2"/>
      <c r="BV26" s="2"/>
    </row>
    <row r="27" spans="1:74" x14ac:dyDescent="0.3">
      <c r="A27" s="105">
        <v>66</v>
      </c>
      <c r="B27" s="1" t="s">
        <v>78</v>
      </c>
      <c r="C27" s="1" t="s">
        <v>82</v>
      </c>
      <c r="R27" s="1" t="s">
        <v>75</v>
      </c>
      <c r="U27" s="146">
        <f t="shared" ref="U27:AZ27" si="1">U25/U24</f>
        <v>0.96000000000000008</v>
      </c>
      <c r="V27" s="146">
        <f t="shared" si="1"/>
        <v>1.0350877192982457</v>
      </c>
      <c r="W27" s="146">
        <f t="shared" si="1"/>
        <v>1.0350877192982457</v>
      </c>
      <c r="X27" s="146">
        <f t="shared" si="1"/>
        <v>1.0350877192982457</v>
      </c>
      <c r="Y27" s="146">
        <f t="shared" si="1"/>
        <v>1.0350877192982457</v>
      </c>
      <c r="Z27" s="146">
        <f t="shared" si="1"/>
        <v>1.0350877192982457</v>
      </c>
      <c r="AA27" s="146">
        <f t="shared" si="1"/>
        <v>1.0350877192982457</v>
      </c>
      <c r="AB27" s="146">
        <f t="shared" si="1"/>
        <v>1.0350877192982457</v>
      </c>
      <c r="AC27" s="146">
        <f t="shared" si="1"/>
        <v>1.0350877192982457</v>
      </c>
      <c r="AD27" s="146">
        <f t="shared" si="1"/>
        <v>1.0350877192982457</v>
      </c>
      <c r="AE27" s="146">
        <f t="shared" si="1"/>
        <v>1.0350877192982457</v>
      </c>
      <c r="AF27" s="146">
        <f t="shared" si="1"/>
        <v>1.0350877192982457</v>
      </c>
      <c r="AG27" s="146">
        <f t="shared" si="1"/>
        <v>1.0350877192982457</v>
      </c>
      <c r="AH27" s="146">
        <f t="shared" si="1"/>
        <v>1.0350877192982457</v>
      </c>
      <c r="AI27" s="146">
        <f t="shared" si="1"/>
        <v>1.0350877192982457</v>
      </c>
      <c r="AJ27" s="146">
        <f t="shared" si="1"/>
        <v>1.0350877192982457</v>
      </c>
      <c r="AK27" s="146">
        <f t="shared" si="1"/>
        <v>1.0350877192982457</v>
      </c>
      <c r="AL27" s="146">
        <f t="shared" si="1"/>
        <v>1.0350877192982457</v>
      </c>
      <c r="AM27" s="146">
        <f t="shared" si="1"/>
        <v>1.0350877192982457</v>
      </c>
      <c r="AN27" s="146">
        <f t="shared" si="1"/>
        <v>1.0350877192982457</v>
      </c>
      <c r="AO27" s="146">
        <f t="shared" si="1"/>
        <v>1.0350877192982457</v>
      </c>
      <c r="AP27" s="146">
        <f t="shared" si="1"/>
        <v>1.0350877192982457</v>
      </c>
      <c r="AQ27" s="146">
        <f t="shared" si="1"/>
        <v>1.0350877192982457</v>
      </c>
      <c r="AR27" s="146">
        <f t="shared" si="1"/>
        <v>1.0350877192982457</v>
      </c>
      <c r="AS27" s="146">
        <f t="shared" si="1"/>
        <v>1.0350877192982457</v>
      </c>
      <c r="AT27" s="146">
        <f t="shared" si="1"/>
        <v>1.0350877192982457</v>
      </c>
      <c r="AU27" s="146">
        <f t="shared" si="1"/>
        <v>1.0350877192982457</v>
      </c>
      <c r="AV27" s="146">
        <f t="shared" si="1"/>
        <v>1.0350877192982457</v>
      </c>
      <c r="AW27" s="146">
        <f t="shared" si="1"/>
        <v>1.0350877192982457</v>
      </c>
      <c r="AX27" s="146">
        <f t="shared" si="1"/>
        <v>1.0350877192982457</v>
      </c>
      <c r="AY27" s="146">
        <f t="shared" si="1"/>
        <v>1.0350877192982457</v>
      </c>
      <c r="AZ27" s="146">
        <f t="shared" si="1"/>
        <v>1.0350877192982457</v>
      </c>
      <c r="BA27" s="146">
        <f t="shared" ref="BA27:BV27" si="2">BA25/BA24</f>
        <v>1.0350877192982457</v>
      </c>
      <c r="BB27" s="146">
        <f t="shared" si="2"/>
        <v>1.0350877192982457</v>
      </c>
      <c r="BC27" s="146">
        <f t="shared" si="2"/>
        <v>1.0350877192982457</v>
      </c>
      <c r="BD27" s="146">
        <f t="shared" si="2"/>
        <v>1.0350877192982457</v>
      </c>
      <c r="BE27" s="146">
        <f t="shared" si="2"/>
        <v>1.0350877192982457</v>
      </c>
      <c r="BF27" s="146">
        <f t="shared" si="2"/>
        <v>1.0350877192982457</v>
      </c>
      <c r="BG27" s="146">
        <f t="shared" si="2"/>
        <v>1.0350877192982457</v>
      </c>
      <c r="BH27" s="146">
        <f t="shared" si="2"/>
        <v>1.0350877192982457</v>
      </c>
      <c r="BI27" s="146">
        <f t="shared" si="2"/>
        <v>1.0350877192982457</v>
      </c>
      <c r="BJ27" s="146">
        <f t="shared" si="2"/>
        <v>1.0350877192982457</v>
      </c>
      <c r="BK27" s="146">
        <f t="shared" si="2"/>
        <v>1.0350877192982457</v>
      </c>
      <c r="BL27" s="146">
        <f t="shared" si="2"/>
        <v>1.0350877192982457</v>
      </c>
      <c r="BM27" s="146">
        <f t="shared" si="2"/>
        <v>1.0350877192982457</v>
      </c>
      <c r="BN27" s="146">
        <f t="shared" si="2"/>
        <v>1.0350877192982457</v>
      </c>
      <c r="BO27" s="146">
        <f t="shared" si="2"/>
        <v>1.0350877192982457</v>
      </c>
      <c r="BP27" s="146">
        <f t="shared" si="2"/>
        <v>1.0350877192982457</v>
      </c>
      <c r="BQ27" s="146">
        <f t="shared" si="2"/>
        <v>1.0350877192982457</v>
      </c>
      <c r="BR27" s="146">
        <f t="shared" si="2"/>
        <v>1.0350877192982457</v>
      </c>
      <c r="BS27" s="146">
        <f t="shared" si="2"/>
        <v>1.0350877192982457</v>
      </c>
      <c r="BT27" s="146">
        <f t="shared" si="2"/>
        <v>1.0350877192982457</v>
      </c>
      <c r="BU27" s="146">
        <f t="shared" si="2"/>
        <v>1.0350877192982457</v>
      </c>
      <c r="BV27" s="146">
        <f t="shared" si="2"/>
        <v>1.0350877192982457</v>
      </c>
    </row>
    <row r="28" spans="1:74" x14ac:dyDescent="0.3">
      <c r="A28" s="105">
        <v>70</v>
      </c>
      <c r="B28" s="1" t="s">
        <v>78</v>
      </c>
      <c r="C28" s="1" t="s">
        <v>83</v>
      </c>
      <c r="R28" s="1"/>
      <c r="BT28" s="2"/>
      <c r="BU28" s="2"/>
      <c r="BV28" s="2"/>
    </row>
    <row r="29" spans="1:74" x14ac:dyDescent="0.3">
      <c r="R29" s="1"/>
      <c r="BT29" s="2"/>
      <c r="BU29" s="2"/>
      <c r="BV29" s="2"/>
    </row>
    <row r="30" spans="1:74" x14ac:dyDescent="0.3">
      <c r="A30" s="105">
        <v>66</v>
      </c>
      <c r="B30" s="1" t="s">
        <v>78</v>
      </c>
      <c r="C30" s="1" t="s">
        <v>84</v>
      </c>
      <c r="R30" s="1" t="s">
        <v>85</v>
      </c>
      <c r="U30" s="147">
        <v>0.9</v>
      </c>
      <c r="V30" s="147">
        <v>0.94</v>
      </c>
      <c r="W30" s="147">
        <v>0.98</v>
      </c>
      <c r="X30" s="147">
        <v>1.02</v>
      </c>
      <c r="Y30" s="147">
        <v>1.05</v>
      </c>
      <c r="Z30" s="147">
        <v>1.0900000000000001</v>
      </c>
      <c r="AA30" s="147">
        <v>1.1300000000000001</v>
      </c>
      <c r="AB30" s="147">
        <v>1.17</v>
      </c>
      <c r="AC30" s="147">
        <v>1.21</v>
      </c>
      <c r="AD30" s="147">
        <v>1.25</v>
      </c>
      <c r="AE30" s="147">
        <v>1.29</v>
      </c>
      <c r="AF30" s="147">
        <v>1.33</v>
      </c>
      <c r="AG30" s="147">
        <v>1.37</v>
      </c>
      <c r="AH30" s="147">
        <v>1.41</v>
      </c>
      <c r="AI30" s="147">
        <v>1.48</v>
      </c>
      <c r="AJ30" s="147">
        <v>1.56</v>
      </c>
      <c r="AK30" s="147">
        <v>1.64</v>
      </c>
      <c r="AL30" s="147">
        <v>1.72</v>
      </c>
      <c r="AM30" s="147">
        <v>1.8</v>
      </c>
      <c r="AN30" s="147">
        <v>1.88</v>
      </c>
      <c r="AO30" s="147">
        <v>1.95</v>
      </c>
      <c r="AP30" s="147">
        <v>2.0300000000000002</v>
      </c>
      <c r="AQ30" s="147">
        <v>2.11</v>
      </c>
      <c r="AR30" s="147">
        <v>2.19</v>
      </c>
      <c r="AS30" s="147">
        <v>2.23</v>
      </c>
      <c r="AT30" s="147">
        <v>2.34</v>
      </c>
      <c r="AU30" s="147">
        <v>2.42</v>
      </c>
      <c r="AV30" s="147">
        <v>2.54</v>
      </c>
      <c r="AW30" s="147">
        <v>2.66</v>
      </c>
      <c r="AX30" s="147">
        <v>2.77</v>
      </c>
      <c r="AY30" s="147">
        <v>2.89</v>
      </c>
      <c r="AZ30" s="147">
        <v>3.01</v>
      </c>
      <c r="BA30" s="147">
        <v>3.13</v>
      </c>
      <c r="BB30" s="147">
        <v>3.24</v>
      </c>
      <c r="BC30" s="147">
        <v>3.36</v>
      </c>
      <c r="BD30" s="147">
        <v>3.48</v>
      </c>
      <c r="BE30" s="147">
        <v>3.59</v>
      </c>
      <c r="BF30" s="147">
        <v>3.71</v>
      </c>
      <c r="BG30" s="147">
        <v>3.83</v>
      </c>
      <c r="BH30" s="147">
        <v>3.95</v>
      </c>
      <c r="BI30" s="147">
        <v>4.0600000000000005</v>
      </c>
      <c r="BJ30" s="147">
        <v>4.18</v>
      </c>
      <c r="BK30" s="147">
        <v>4.3</v>
      </c>
      <c r="BL30" s="147">
        <v>4.41</v>
      </c>
      <c r="BM30" s="147">
        <v>4.49</v>
      </c>
      <c r="BN30" s="147">
        <v>4.57</v>
      </c>
      <c r="BO30" s="147">
        <v>4.6100000000000003</v>
      </c>
      <c r="BP30" s="147">
        <v>4.6500000000000004</v>
      </c>
      <c r="BQ30" s="147">
        <v>4.6900000000000004</v>
      </c>
      <c r="BR30" s="147">
        <v>4.7300000000000004</v>
      </c>
      <c r="BS30" s="147">
        <v>4.8</v>
      </c>
      <c r="BT30" s="147">
        <v>4.88</v>
      </c>
      <c r="BU30" s="147">
        <v>4.96</v>
      </c>
      <c r="BV30" s="147">
        <v>5</v>
      </c>
    </row>
    <row r="31" spans="1:74" x14ac:dyDescent="0.3">
      <c r="A31" s="105">
        <v>65</v>
      </c>
      <c r="B31" s="1" t="s">
        <v>78</v>
      </c>
      <c r="C31" s="1" t="s">
        <v>86</v>
      </c>
      <c r="R31" s="1" t="s">
        <v>72</v>
      </c>
      <c r="U31" s="145">
        <v>11.25</v>
      </c>
      <c r="V31" s="145">
        <v>11.4</v>
      </c>
      <c r="W31" s="145">
        <v>11.4</v>
      </c>
      <c r="X31" s="145">
        <v>11.4</v>
      </c>
      <c r="Y31" s="145">
        <v>11.4</v>
      </c>
      <c r="Z31" s="145">
        <v>11.4</v>
      </c>
      <c r="AA31" s="145">
        <v>11.4</v>
      </c>
      <c r="AB31" s="145">
        <v>11.4</v>
      </c>
      <c r="AC31" s="145">
        <v>11.4</v>
      </c>
      <c r="AD31" s="145">
        <v>11.4</v>
      </c>
      <c r="AE31" s="145">
        <v>11.4</v>
      </c>
      <c r="AF31" s="145">
        <v>11.4</v>
      </c>
      <c r="AG31" s="145">
        <v>11.4</v>
      </c>
      <c r="AH31" s="145">
        <v>11.4</v>
      </c>
      <c r="AI31" s="145">
        <v>11.4</v>
      </c>
      <c r="AJ31" s="145">
        <v>11.4</v>
      </c>
      <c r="AK31" s="145">
        <v>11.4</v>
      </c>
      <c r="AL31" s="145">
        <v>11.4</v>
      </c>
      <c r="AM31" s="145">
        <v>11.4</v>
      </c>
      <c r="AN31" s="145">
        <v>11.4</v>
      </c>
      <c r="AO31" s="145">
        <v>11.4</v>
      </c>
      <c r="AP31" s="145">
        <v>11.4</v>
      </c>
      <c r="AQ31" s="145">
        <v>11.4</v>
      </c>
      <c r="AR31" s="145">
        <v>11.4</v>
      </c>
      <c r="AS31" s="145">
        <v>11.4</v>
      </c>
      <c r="AT31" s="145">
        <v>11.4</v>
      </c>
      <c r="AU31" s="145">
        <v>11.4</v>
      </c>
      <c r="AV31" s="145">
        <v>11.4</v>
      </c>
      <c r="AW31" s="145">
        <v>11.4</v>
      </c>
      <c r="AX31" s="145">
        <v>11.4</v>
      </c>
      <c r="AY31" s="145">
        <v>11.4</v>
      </c>
      <c r="AZ31" s="145">
        <v>11.4</v>
      </c>
      <c r="BA31" s="145">
        <v>11.4</v>
      </c>
      <c r="BB31" s="145">
        <v>11.4</v>
      </c>
      <c r="BC31" s="145">
        <v>11.4</v>
      </c>
      <c r="BD31" s="145">
        <v>11.4</v>
      </c>
      <c r="BE31" s="145">
        <v>11.4</v>
      </c>
      <c r="BF31" s="145">
        <v>11.4</v>
      </c>
      <c r="BG31" s="145">
        <v>11.4</v>
      </c>
      <c r="BH31" s="145">
        <v>11.4</v>
      </c>
      <c r="BI31" s="145">
        <v>11.4</v>
      </c>
      <c r="BJ31" s="145">
        <v>11.4</v>
      </c>
      <c r="BK31" s="145">
        <v>11.4</v>
      </c>
      <c r="BL31" s="145">
        <v>11.4</v>
      </c>
      <c r="BM31" s="145">
        <v>11.4</v>
      </c>
      <c r="BN31" s="145">
        <v>11.4</v>
      </c>
      <c r="BO31" s="145">
        <v>11.4</v>
      </c>
      <c r="BP31" s="145">
        <v>11.4</v>
      </c>
      <c r="BQ31" s="145">
        <v>11.4</v>
      </c>
      <c r="BR31" s="145">
        <v>11.4</v>
      </c>
      <c r="BS31" s="145">
        <v>11.4</v>
      </c>
      <c r="BT31" s="145">
        <v>11.4</v>
      </c>
      <c r="BU31" s="145">
        <v>11.4</v>
      </c>
      <c r="BV31" s="145">
        <v>11.4</v>
      </c>
    </row>
    <row r="32" spans="1:74" x14ac:dyDescent="0.3">
      <c r="A32" s="105">
        <v>65</v>
      </c>
      <c r="B32" s="1" t="s">
        <v>78</v>
      </c>
      <c r="C32" s="1" t="s">
        <v>87</v>
      </c>
      <c r="R32" s="1" t="s">
        <v>74</v>
      </c>
      <c r="U32" s="145">
        <v>10.8</v>
      </c>
      <c r="V32" s="145">
        <v>11.8</v>
      </c>
      <c r="W32" s="145">
        <v>11.8</v>
      </c>
      <c r="X32" s="145">
        <v>11.8</v>
      </c>
      <c r="Y32" s="145">
        <v>11.8</v>
      </c>
      <c r="Z32" s="145">
        <v>11.8</v>
      </c>
      <c r="AA32" s="145">
        <v>11.8</v>
      </c>
      <c r="AB32" s="145">
        <v>11.8</v>
      </c>
      <c r="AC32" s="145">
        <v>11.8</v>
      </c>
      <c r="AD32" s="145">
        <v>11.8</v>
      </c>
      <c r="AE32" s="145">
        <v>11.8</v>
      </c>
      <c r="AF32" s="145">
        <v>11.8</v>
      </c>
      <c r="AG32" s="145">
        <v>11.8</v>
      </c>
      <c r="AH32" s="145">
        <v>11.8</v>
      </c>
      <c r="AI32" s="145">
        <v>11.8</v>
      </c>
      <c r="AJ32" s="145">
        <v>11.8</v>
      </c>
      <c r="AK32" s="145">
        <v>11.8</v>
      </c>
      <c r="AL32" s="145">
        <v>11.8</v>
      </c>
      <c r="AM32" s="145">
        <v>11.8</v>
      </c>
      <c r="AN32" s="145">
        <v>11.8</v>
      </c>
      <c r="AO32" s="145">
        <v>11.8</v>
      </c>
      <c r="AP32" s="145">
        <v>11.8</v>
      </c>
      <c r="AQ32" s="145">
        <v>11.8</v>
      </c>
      <c r="AR32" s="145">
        <v>11.8</v>
      </c>
      <c r="AS32" s="145">
        <v>11.8</v>
      </c>
      <c r="AT32" s="145">
        <v>11.8</v>
      </c>
      <c r="AU32" s="145">
        <v>11.8</v>
      </c>
      <c r="AV32" s="145">
        <v>11.8</v>
      </c>
      <c r="AW32" s="145">
        <v>11.8</v>
      </c>
      <c r="AX32" s="145">
        <v>11.8</v>
      </c>
      <c r="AY32" s="145">
        <v>11.8</v>
      </c>
      <c r="AZ32" s="145">
        <v>11.8</v>
      </c>
      <c r="BA32" s="145">
        <v>11.8</v>
      </c>
      <c r="BB32" s="145">
        <v>11.8</v>
      </c>
      <c r="BC32" s="145">
        <v>11.8</v>
      </c>
      <c r="BD32" s="145">
        <v>11.8</v>
      </c>
      <c r="BE32" s="145">
        <v>11.8</v>
      </c>
      <c r="BF32" s="145">
        <v>11.8</v>
      </c>
      <c r="BG32" s="145">
        <v>11.8</v>
      </c>
      <c r="BH32" s="145">
        <v>11.8</v>
      </c>
      <c r="BI32" s="145">
        <v>11.8</v>
      </c>
      <c r="BJ32" s="145">
        <v>11.8</v>
      </c>
      <c r="BK32" s="145">
        <v>11.8</v>
      </c>
      <c r="BL32" s="145">
        <v>11.8</v>
      </c>
      <c r="BM32" s="145">
        <v>11.8</v>
      </c>
      <c r="BN32" s="145">
        <v>11.8</v>
      </c>
      <c r="BO32" s="145">
        <v>11.8</v>
      </c>
      <c r="BP32" s="145">
        <v>11.8</v>
      </c>
      <c r="BQ32" s="145">
        <v>11.8</v>
      </c>
      <c r="BR32" s="145">
        <v>11.8</v>
      </c>
      <c r="BS32" s="145">
        <v>11.8</v>
      </c>
      <c r="BT32" s="145">
        <v>11.8</v>
      </c>
      <c r="BU32" s="145">
        <v>11.8</v>
      </c>
      <c r="BV32" s="145">
        <v>11.8</v>
      </c>
    </row>
    <row r="33" spans="1:74" x14ac:dyDescent="0.3">
      <c r="A33" s="105">
        <v>70</v>
      </c>
      <c r="B33" s="1" t="s">
        <v>78</v>
      </c>
      <c r="C33" s="1" t="s">
        <v>88</v>
      </c>
      <c r="R33" s="1"/>
      <c r="BT33" s="2"/>
      <c r="BU33" s="2"/>
      <c r="BV33" s="2"/>
    </row>
    <row r="34" spans="1:74" x14ac:dyDescent="0.3">
      <c r="C34" s="1" t="s">
        <v>89</v>
      </c>
      <c r="R34" s="1" t="s">
        <v>75</v>
      </c>
      <c r="U34" s="146">
        <f t="shared" ref="U34:AZ34" si="3">U32/U31</f>
        <v>0.96000000000000008</v>
      </c>
      <c r="V34" s="146">
        <f t="shared" si="3"/>
        <v>1.0350877192982457</v>
      </c>
      <c r="W34" s="146">
        <f t="shared" si="3"/>
        <v>1.0350877192982457</v>
      </c>
      <c r="X34" s="146">
        <f t="shared" si="3"/>
        <v>1.0350877192982457</v>
      </c>
      <c r="Y34" s="146">
        <f t="shared" si="3"/>
        <v>1.0350877192982457</v>
      </c>
      <c r="Z34" s="146">
        <f t="shared" si="3"/>
        <v>1.0350877192982457</v>
      </c>
      <c r="AA34" s="146">
        <f t="shared" si="3"/>
        <v>1.0350877192982457</v>
      </c>
      <c r="AB34" s="146">
        <f t="shared" si="3"/>
        <v>1.0350877192982457</v>
      </c>
      <c r="AC34" s="146">
        <f t="shared" si="3"/>
        <v>1.0350877192982457</v>
      </c>
      <c r="AD34" s="146">
        <f t="shared" si="3"/>
        <v>1.0350877192982457</v>
      </c>
      <c r="AE34" s="146">
        <f t="shared" si="3"/>
        <v>1.0350877192982457</v>
      </c>
      <c r="AF34" s="146">
        <f t="shared" si="3"/>
        <v>1.0350877192982457</v>
      </c>
      <c r="AG34" s="146">
        <f t="shared" si="3"/>
        <v>1.0350877192982457</v>
      </c>
      <c r="AH34" s="146">
        <f t="shared" si="3"/>
        <v>1.0350877192982457</v>
      </c>
      <c r="AI34" s="146">
        <f t="shared" si="3"/>
        <v>1.0350877192982457</v>
      </c>
      <c r="AJ34" s="146">
        <f t="shared" si="3"/>
        <v>1.0350877192982457</v>
      </c>
      <c r="AK34" s="146">
        <f t="shared" si="3"/>
        <v>1.0350877192982457</v>
      </c>
      <c r="AL34" s="146">
        <f t="shared" si="3"/>
        <v>1.0350877192982457</v>
      </c>
      <c r="AM34" s="146">
        <f t="shared" si="3"/>
        <v>1.0350877192982457</v>
      </c>
      <c r="AN34" s="146">
        <f t="shared" si="3"/>
        <v>1.0350877192982457</v>
      </c>
      <c r="AO34" s="146">
        <f t="shared" si="3"/>
        <v>1.0350877192982457</v>
      </c>
      <c r="AP34" s="146">
        <f t="shared" si="3"/>
        <v>1.0350877192982457</v>
      </c>
      <c r="AQ34" s="146">
        <f t="shared" si="3"/>
        <v>1.0350877192982457</v>
      </c>
      <c r="AR34" s="146">
        <f t="shared" si="3"/>
        <v>1.0350877192982457</v>
      </c>
      <c r="AS34" s="146">
        <f t="shared" si="3"/>
        <v>1.0350877192982457</v>
      </c>
      <c r="AT34" s="146">
        <f t="shared" si="3"/>
        <v>1.0350877192982457</v>
      </c>
      <c r="AU34" s="146">
        <f t="shared" si="3"/>
        <v>1.0350877192982457</v>
      </c>
      <c r="AV34" s="146">
        <f t="shared" si="3"/>
        <v>1.0350877192982457</v>
      </c>
      <c r="AW34" s="146">
        <f t="shared" si="3"/>
        <v>1.0350877192982457</v>
      </c>
      <c r="AX34" s="146">
        <f t="shared" si="3"/>
        <v>1.0350877192982457</v>
      </c>
      <c r="AY34" s="146">
        <f t="shared" si="3"/>
        <v>1.0350877192982457</v>
      </c>
      <c r="AZ34" s="146">
        <f t="shared" si="3"/>
        <v>1.0350877192982457</v>
      </c>
      <c r="BA34" s="146">
        <f t="shared" ref="BA34:BV34" si="4">BA32/BA31</f>
        <v>1.0350877192982457</v>
      </c>
      <c r="BB34" s="146">
        <f t="shared" si="4"/>
        <v>1.0350877192982457</v>
      </c>
      <c r="BC34" s="146">
        <f t="shared" si="4"/>
        <v>1.0350877192982457</v>
      </c>
      <c r="BD34" s="146">
        <f t="shared" si="4"/>
        <v>1.0350877192982457</v>
      </c>
      <c r="BE34" s="146">
        <f t="shared" si="4"/>
        <v>1.0350877192982457</v>
      </c>
      <c r="BF34" s="146">
        <f t="shared" si="4"/>
        <v>1.0350877192982457</v>
      </c>
      <c r="BG34" s="146">
        <f t="shared" si="4"/>
        <v>1.0350877192982457</v>
      </c>
      <c r="BH34" s="146">
        <f t="shared" si="4"/>
        <v>1.0350877192982457</v>
      </c>
      <c r="BI34" s="146">
        <f t="shared" si="4"/>
        <v>1.0350877192982457</v>
      </c>
      <c r="BJ34" s="146">
        <f t="shared" si="4"/>
        <v>1.0350877192982457</v>
      </c>
      <c r="BK34" s="146">
        <f t="shared" si="4"/>
        <v>1.0350877192982457</v>
      </c>
      <c r="BL34" s="146">
        <f t="shared" si="4"/>
        <v>1.0350877192982457</v>
      </c>
      <c r="BM34" s="146">
        <f t="shared" si="4"/>
        <v>1.0350877192982457</v>
      </c>
      <c r="BN34" s="146">
        <f t="shared" si="4"/>
        <v>1.0350877192982457</v>
      </c>
      <c r="BO34" s="146">
        <f t="shared" si="4"/>
        <v>1.0350877192982457</v>
      </c>
      <c r="BP34" s="146">
        <f t="shared" si="4"/>
        <v>1.0350877192982457</v>
      </c>
      <c r="BQ34" s="146">
        <f t="shared" si="4"/>
        <v>1.0350877192982457</v>
      </c>
      <c r="BR34" s="146">
        <f t="shared" si="4"/>
        <v>1.0350877192982457</v>
      </c>
      <c r="BS34" s="146">
        <f t="shared" si="4"/>
        <v>1.0350877192982457</v>
      </c>
      <c r="BT34" s="146">
        <f t="shared" si="4"/>
        <v>1.0350877192982457</v>
      </c>
      <c r="BU34" s="146">
        <f t="shared" si="4"/>
        <v>1.0350877192982457</v>
      </c>
      <c r="BV34" s="146">
        <f t="shared" si="4"/>
        <v>1.0350877192982457</v>
      </c>
    </row>
    <row r="35" spans="1:74" x14ac:dyDescent="0.3">
      <c r="A35" s="105">
        <v>70</v>
      </c>
      <c r="B35" s="1" t="s">
        <v>78</v>
      </c>
      <c r="C35" s="1" t="s">
        <v>90</v>
      </c>
    </row>
    <row r="36" spans="1:74" x14ac:dyDescent="0.3">
      <c r="A36" s="105">
        <v>65</v>
      </c>
      <c r="B36" s="1" t="s">
        <v>78</v>
      </c>
      <c r="C36" s="1" t="s">
        <v>91</v>
      </c>
    </row>
    <row r="37" spans="1:74" x14ac:dyDescent="0.3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74" x14ac:dyDescent="0.3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74" x14ac:dyDescent="0.3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74" x14ac:dyDescent="0.3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74" x14ac:dyDescent="0.3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74" x14ac:dyDescent="0.3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74" x14ac:dyDescent="0.3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74" x14ac:dyDescent="0.3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74" x14ac:dyDescent="0.3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74" x14ac:dyDescent="0.3">
      <c r="A46"/>
      <c r="B46"/>
      <c r="C46"/>
      <c r="D46"/>
      <c r="E46"/>
      <c r="F46"/>
      <c r="G46"/>
      <c r="H46"/>
      <c r="I46"/>
      <c r="J46"/>
      <c r="K46"/>
      <c r="L46"/>
      <c r="M46"/>
    </row>
  </sheetData>
  <pageMargins left="0.25" right="0.25" top="0.5" bottom="0.5" header="0.51180555555555551" footer="0.5"/>
  <pageSetup firstPageNumber="0" orientation="landscape" horizontalDpi="300" verticalDpi="300"/>
  <headerFooter alignWithMargins="0">
    <oddFooter>&amp;C&amp;8Copyright © 2006 Cobb Tuning, Inc. All Rights Reserved.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workbookViewId="0">
      <selection activeCell="P60" sqref="P60"/>
    </sheetView>
  </sheetViews>
  <sheetFormatPr defaultColWidth="9.109375" defaultRowHeight="13.8" x14ac:dyDescent="0.3"/>
  <cols>
    <col min="1" max="8" width="9.109375" style="1"/>
    <col min="9" max="9" width="10.33203125" style="1" customWidth="1"/>
    <col min="10" max="10" width="8.6640625" style="4" bestFit="1" customWidth="1"/>
    <col min="11" max="11" width="6.33203125" style="1" bestFit="1" customWidth="1"/>
    <col min="12" max="12" width="8" style="1" bestFit="1" customWidth="1"/>
    <col min="13" max="13" width="2.88671875" style="1" customWidth="1"/>
    <col min="14" max="14" width="8.33203125" style="1" bestFit="1" customWidth="1"/>
    <col min="15" max="15" width="2.88671875" style="1" customWidth="1"/>
    <col min="16" max="16" width="8.33203125" style="5" bestFit="1" customWidth="1"/>
    <col min="17" max="17" width="2.88671875" style="5" customWidth="1"/>
    <col min="18" max="18" width="8.33203125" style="5" bestFit="1" customWidth="1"/>
    <col min="19" max="19" width="2.88671875" style="5" customWidth="1"/>
    <col min="20" max="20" width="9.109375" style="5" bestFit="1" customWidth="1"/>
    <col min="21" max="21" width="2.88671875" style="5" customWidth="1"/>
    <col min="22" max="22" width="11.88671875" style="5" bestFit="1" customWidth="1"/>
    <col min="23" max="23" width="2.88671875" style="5" customWidth="1"/>
    <col min="24" max="24" width="11.44140625" style="5" bestFit="1" customWidth="1"/>
    <col min="25" max="25" width="2.88671875" style="5" customWidth="1"/>
    <col min="26" max="26" width="8.88671875" style="5" bestFit="1" customWidth="1"/>
    <col min="27" max="16384" width="9.109375" style="1"/>
  </cols>
  <sheetData>
    <row r="1" spans="1:26" ht="99.75" customHeight="1" x14ac:dyDescent="0.3">
      <c r="D1" s="2"/>
    </row>
    <row r="2" spans="1:26" ht="11.1" customHeight="1" x14ac:dyDescent="0.3">
      <c r="A2" s="2" t="s">
        <v>219</v>
      </c>
    </row>
    <row r="3" spans="1:26" ht="11.1" customHeight="1" x14ac:dyDescent="0.3"/>
    <row r="4" spans="1:26" ht="11.1" customHeight="1" x14ac:dyDescent="0.3">
      <c r="K4" s="5" t="s">
        <v>138</v>
      </c>
      <c r="L4" s="5" t="s">
        <v>139</v>
      </c>
      <c r="P4" s="5" t="s">
        <v>140</v>
      </c>
      <c r="R4" s="5" t="s">
        <v>141</v>
      </c>
    </row>
    <row r="5" spans="1:26" ht="11.1" customHeight="1" x14ac:dyDescent="0.3">
      <c r="A5" s="4" t="s">
        <v>142</v>
      </c>
      <c r="E5" s="148" t="s">
        <v>143</v>
      </c>
      <c r="F5" s="148" t="s">
        <v>144</v>
      </c>
      <c r="G5" s="148" t="s">
        <v>145</v>
      </c>
      <c r="H5" s="1" t="s">
        <v>146</v>
      </c>
      <c r="K5" s="5" t="s">
        <v>139</v>
      </c>
      <c r="L5" s="5" t="s">
        <v>143</v>
      </c>
      <c r="M5" s="5"/>
      <c r="N5" s="5" t="s">
        <v>147</v>
      </c>
      <c r="P5" s="5" t="s">
        <v>148</v>
      </c>
      <c r="R5" s="5" t="s">
        <v>148</v>
      </c>
      <c r="T5" s="5" t="s">
        <v>149</v>
      </c>
      <c r="V5" s="5" t="s">
        <v>150</v>
      </c>
      <c r="X5" s="5" t="s">
        <v>151</v>
      </c>
      <c r="Z5" s="5" t="s">
        <v>152</v>
      </c>
    </row>
    <row r="6" spans="1:26" ht="11.1" customHeight="1" x14ac:dyDescent="0.3">
      <c r="E6" s="148"/>
      <c r="F6" s="148"/>
      <c r="G6" s="148"/>
      <c r="J6" s="6" t="s">
        <v>59</v>
      </c>
      <c r="K6" s="5" t="s">
        <v>144</v>
      </c>
      <c r="L6" s="5" t="s">
        <v>153</v>
      </c>
      <c r="M6" s="5"/>
      <c r="N6" s="5" t="s">
        <v>154</v>
      </c>
      <c r="P6" s="5" t="s">
        <v>154</v>
      </c>
      <c r="R6" s="5" t="s">
        <v>154</v>
      </c>
      <c r="T6" s="5" t="s">
        <v>154</v>
      </c>
      <c r="V6" s="5" t="s">
        <v>154</v>
      </c>
      <c r="X6" s="5" t="s">
        <v>154</v>
      </c>
      <c r="Z6" s="5" t="s">
        <v>154</v>
      </c>
    </row>
    <row r="7" spans="1:26" ht="11.1" customHeight="1" x14ac:dyDescent="0.3">
      <c r="A7" s="1" t="s">
        <v>155</v>
      </c>
      <c r="E7" s="136">
        <v>14.69</v>
      </c>
      <c r="F7" s="136">
        <v>6.8000000000000005E-2</v>
      </c>
      <c r="G7" s="136">
        <v>1</v>
      </c>
      <c r="J7" s="68">
        <v>1.3614703880190606</v>
      </c>
      <c r="K7" s="136">
        <f t="shared" ref="K7:K38" si="0">1/J7</f>
        <v>0.73449999999999993</v>
      </c>
      <c r="L7" s="23">
        <f t="shared" ref="L7:L38" si="1">J7*14.68</f>
        <v>19.98638529611981</v>
      </c>
      <c r="M7" s="23"/>
      <c r="N7" s="23">
        <f t="shared" ref="N7:N38" si="2">($N$60/$J$60)*$J7</f>
        <v>19.219843484178291</v>
      </c>
      <c r="O7" s="66"/>
      <c r="P7" s="23">
        <f t="shared" ref="P7:P38" si="3">($P$60/$J$60)*$J7</f>
        <v>14.583191561755697</v>
      </c>
      <c r="R7" s="23">
        <f t="shared" ref="R7:R38" si="4">($R$60/$J$60)*$J7</f>
        <v>13.290234773732562</v>
      </c>
      <c r="T7" s="23">
        <f t="shared" ref="T7:T38" si="5">($T$60/$J$60)*$J7</f>
        <v>12.259680163320855</v>
      </c>
      <c r="V7" s="23">
        <f t="shared" ref="V7:V38" si="6">J7*6.47</f>
        <v>8.8087134104833211</v>
      </c>
      <c r="X7" s="23">
        <f t="shared" ref="X7:X38" si="7">J7*15.7</f>
        <v>21.375085091899251</v>
      </c>
      <c r="Z7" s="23">
        <f t="shared" ref="Z7:Z38" si="8">J7*14.5</f>
        <v>19.74132062627638</v>
      </c>
    </row>
    <row r="8" spans="1:26" ht="11.1" customHeight="1" x14ac:dyDescent="0.3">
      <c r="A8" s="149" t="s">
        <v>156</v>
      </c>
      <c r="B8" s="149"/>
      <c r="C8" s="149"/>
      <c r="D8" s="149"/>
      <c r="E8" s="150">
        <v>12.5</v>
      </c>
      <c r="F8" s="150">
        <v>0.08</v>
      </c>
      <c r="G8" s="150">
        <v>0.85029999999999994</v>
      </c>
      <c r="J8" s="68">
        <v>1.3546630360789653</v>
      </c>
      <c r="K8" s="136">
        <f t="shared" si="0"/>
        <v>0.73819095477386931</v>
      </c>
      <c r="L8" s="23">
        <f t="shared" si="1"/>
        <v>19.886453369639209</v>
      </c>
      <c r="M8" s="23"/>
      <c r="N8" s="23">
        <f t="shared" si="2"/>
        <v>19.123744266757399</v>
      </c>
      <c r="O8" s="66"/>
      <c r="P8" s="23">
        <f t="shared" si="3"/>
        <v>14.510275603946919</v>
      </c>
      <c r="R8" s="23">
        <f t="shared" si="4"/>
        <v>13.2237835998639</v>
      </c>
      <c r="T8" s="23">
        <f t="shared" si="5"/>
        <v>12.198381762504251</v>
      </c>
      <c r="V8" s="23">
        <f t="shared" si="6"/>
        <v>8.7646698434309052</v>
      </c>
      <c r="X8" s="23">
        <f t="shared" si="7"/>
        <v>21.268209666439756</v>
      </c>
      <c r="Z8" s="23">
        <f t="shared" si="8"/>
        <v>19.642614023144997</v>
      </c>
    </row>
    <row r="9" spans="1:26" ht="11.1" customHeight="1" x14ac:dyDescent="0.3">
      <c r="A9" s="151" t="s">
        <v>157</v>
      </c>
      <c r="B9" s="151"/>
      <c r="C9" s="151"/>
      <c r="D9" s="151"/>
      <c r="E9" s="152">
        <v>13.23</v>
      </c>
      <c r="F9" s="152">
        <v>7.5499999999999998E-2</v>
      </c>
      <c r="G9" s="152">
        <v>0.9</v>
      </c>
      <c r="J9" s="68">
        <v>1.3478556841388698</v>
      </c>
      <c r="K9" s="136">
        <f t="shared" si="0"/>
        <v>0.74191919191919198</v>
      </c>
      <c r="L9" s="23">
        <f t="shared" si="1"/>
        <v>19.786521443158609</v>
      </c>
      <c r="M9" s="23"/>
      <c r="N9" s="23">
        <f t="shared" si="2"/>
        <v>19.027645049336506</v>
      </c>
      <c r="O9" s="66"/>
      <c r="P9" s="23">
        <f t="shared" si="3"/>
        <v>14.437359646138137</v>
      </c>
      <c r="R9" s="23">
        <f t="shared" si="4"/>
        <v>13.157332425995236</v>
      </c>
      <c r="T9" s="23">
        <f t="shared" si="5"/>
        <v>12.137083361687646</v>
      </c>
      <c r="V9" s="23">
        <f t="shared" si="6"/>
        <v>8.7206262763784874</v>
      </c>
      <c r="X9" s="23">
        <f t="shared" si="7"/>
        <v>21.161334240980256</v>
      </c>
      <c r="Z9" s="23">
        <f t="shared" si="8"/>
        <v>19.54390742001361</v>
      </c>
    </row>
    <row r="10" spans="1:26" ht="11.1" customHeight="1" x14ac:dyDescent="0.3">
      <c r="E10" s="136"/>
      <c r="F10" s="136"/>
      <c r="G10" s="136"/>
      <c r="J10" s="68">
        <v>1.3410483321987745</v>
      </c>
      <c r="K10" s="136">
        <f t="shared" si="0"/>
        <v>0.74568527918781735</v>
      </c>
      <c r="L10" s="23">
        <f t="shared" si="1"/>
        <v>19.686589516678008</v>
      </c>
      <c r="M10" s="23"/>
      <c r="N10" s="23">
        <f t="shared" si="2"/>
        <v>18.931545831915614</v>
      </c>
      <c r="O10" s="66"/>
      <c r="P10" s="23">
        <f t="shared" si="3"/>
        <v>14.364443688329359</v>
      </c>
      <c r="R10" s="23">
        <f t="shared" si="4"/>
        <v>13.090881252126572</v>
      </c>
      <c r="T10" s="23">
        <f t="shared" si="5"/>
        <v>12.075784960871042</v>
      </c>
      <c r="V10" s="23">
        <f t="shared" si="6"/>
        <v>8.6765827093260715</v>
      </c>
      <c r="X10" s="23">
        <f t="shared" si="7"/>
        <v>21.054458815520757</v>
      </c>
      <c r="Z10" s="23">
        <f t="shared" si="8"/>
        <v>19.445200816882231</v>
      </c>
    </row>
    <row r="11" spans="1:26" ht="11.1" customHeight="1" x14ac:dyDescent="0.3">
      <c r="A11" s="1" t="s">
        <v>158</v>
      </c>
      <c r="E11" s="136">
        <v>9.7650000000000006</v>
      </c>
      <c r="F11" s="136">
        <v>0.10235</v>
      </c>
      <c r="G11" s="136">
        <v>1</v>
      </c>
      <c r="J11" s="68">
        <v>1.334240980258679</v>
      </c>
      <c r="K11" s="136">
        <f t="shared" si="0"/>
        <v>0.74948979591836762</v>
      </c>
      <c r="L11" s="23">
        <f t="shared" si="1"/>
        <v>19.586657590197408</v>
      </c>
      <c r="M11" s="23"/>
      <c r="N11" s="23">
        <f t="shared" si="2"/>
        <v>18.835446614494717</v>
      </c>
      <c r="O11" s="66"/>
      <c r="P11" s="23">
        <f t="shared" si="3"/>
        <v>14.291527730520579</v>
      </c>
      <c r="R11" s="23">
        <f t="shared" si="4"/>
        <v>13.024430078257907</v>
      </c>
      <c r="T11" s="23">
        <f t="shared" si="5"/>
        <v>12.014486560054435</v>
      </c>
      <c r="V11" s="23">
        <f t="shared" si="6"/>
        <v>8.6325391422736519</v>
      </c>
      <c r="X11" s="23">
        <f t="shared" si="7"/>
        <v>20.947583390061258</v>
      </c>
      <c r="Z11" s="23">
        <f t="shared" si="8"/>
        <v>19.346494213750844</v>
      </c>
    </row>
    <row r="12" spans="1:26" ht="11.1" customHeight="1" x14ac:dyDescent="0.3">
      <c r="A12" s="149" t="s">
        <v>159</v>
      </c>
      <c r="B12" s="149"/>
      <c r="C12" s="149"/>
      <c r="D12" s="149"/>
      <c r="E12" s="150">
        <v>6.9750000000000005</v>
      </c>
      <c r="F12" s="150">
        <v>0.1434</v>
      </c>
      <c r="G12" s="150">
        <v>0.71430000000000005</v>
      </c>
      <c r="J12" s="68">
        <v>1.3274336283185837</v>
      </c>
      <c r="K12" s="136">
        <f t="shared" si="0"/>
        <v>0.75333333333333352</v>
      </c>
      <c r="L12" s="23">
        <f t="shared" si="1"/>
        <v>19.486725663716808</v>
      </c>
      <c r="M12" s="23"/>
      <c r="N12" s="23">
        <f t="shared" si="2"/>
        <v>18.739347397073828</v>
      </c>
      <c r="O12" s="66"/>
      <c r="P12" s="23">
        <f t="shared" si="3"/>
        <v>14.2186117727118</v>
      </c>
      <c r="R12" s="23">
        <f t="shared" si="4"/>
        <v>12.957978904389245</v>
      </c>
      <c r="T12" s="23">
        <f t="shared" si="5"/>
        <v>11.953188159237831</v>
      </c>
      <c r="V12" s="23">
        <f t="shared" si="6"/>
        <v>8.588495575221236</v>
      </c>
      <c r="X12" s="23">
        <f t="shared" si="7"/>
        <v>20.840707964601762</v>
      </c>
      <c r="Z12" s="23">
        <f t="shared" si="8"/>
        <v>19.247787610619465</v>
      </c>
    </row>
    <row r="13" spans="1:26" ht="11.1" customHeight="1" x14ac:dyDescent="0.3">
      <c r="A13" s="151" t="s">
        <v>160</v>
      </c>
      <c r="B13" s="151"/>
      <c r="C13" s="151"/>
      <c r="D13" s="151"/>
      <c r="E13" s="152">
        <v>8.4687000000000001</v>
      </c>
      <c r="F13" s="152">
        <v>0.11799999999999999</v>
      </c>
      <c r="G13" s="152">
        <v>0.86729999999999996</v>
      </c>
      <c r="J13" s="68">
        <v>1.3206262763784882</v>
      </c>
      <c r="K13" s="136">
        <f t="shared" si="0"/>
        <v>0.75721649484536113</v>
      </c>
      <c r="L13" s="23">
        <f t="shared" si="1"/>
        <v>19.386793737236207</v>
      </c>
      <c r="M13" s="23"/>
      <c r="N13" s="23">
        <f t="shared" si="2"/>
        <v>18.643248179652932</v>
      </c>
      <c r="O13" s="66"/>
      <c r="P13" s="23">
        <f t="shared" si="3"/>
        <v>14.14569581490302</v>
      </c>
      <c r="R13" s="23">
        <f t="shared" si="4"/>
        <v>12.891527730520579</v>
      </c>
      <c r="T13" s="23">
        <f t="shared" si="5"/>
        <v>11.891889758421225</v>
      </c>
      <c r="V13" s="23">
        <f t="shared" si="6"/>
        <v>8.5444520081688182</v>
      </c>
      <c r="X13" s="23">
        <f t="shared" si="7"/>
        <v>20.733832539142263</v>
      </c>
      <c r="Z13" s="23">
        <f t="shared" si="8"/>
        <v>19.149081007488078</v>
      </c>
    </row>
    <row r="14" spans="1:26" ht="11.1" customHeight="1" x14ac:dyDescent="0.3">
      <c r="E14" s="136"/>
      <c r="F14" s="136"/>
      <c r="G14" s="136"/>
      <c r="J14" s="68">
        <v>1.3138189244383929</v>
      </c>
      <c r="K14" s="136">
        <f t="shared" si="0"/>
        <v>0.76113989637305735</v>
      </c>
      <c r="L14" s="23">
        <f t="shared" si="1"/>
        <v>19.286861810755607</v>
      </c>
      <c r="M14" s="23"/>
      <c r="N14" s="23">
        <f t="shared" si="2"/>
        <v>18.547148962232043</v>
      </c>
      <c r="O14" s="66"/>
      <c r="P14" s="23">
        <f t="shared" si="3"/>
        <v>14.072779857094242</v>
      </c>
      <c r="R14" s="23">
        <f t="shared" si="4"/>
        <v>12.825076556651917</v>
      </c>
      <c r="T14" s="23">
        <f t="shared" si="5"/>
        <v>11.83059135760462</v>
      </c>
      <c r="V14" s="23">
        <f t="shared" si="6"/>
        <v>8.5004084411164023</v>
      </c>
      <c r="X14" s="23">
        <f t="shared" si="7"/>
        <v>20.626957113682767</v>
      </c>
      <c r="Z14" s="23">
        <f t="shared" si="8"/>
        <v>19.050374404356695</v>
      </c>
    </row>
    <row r="15" spans="1:26" ht="11.1" customHeight="1" x14ac:dyDescent="0.3">
      <c r="A15" s="1" t="s">
        <v>161</v>
      </c>
      <c r="E15" s="136">
        <v>9.0077999999999996</v>
      </c>
      <c r="F15" s="136">
        <v>0.111</v>
      </c>
      <c r="G15" s="136">
        <v>1</v>
      </c>
      <c r="J15" s="68">
        <v>1.3070115724982974</v>
      </c>
      <c r="K15" s="136">
        <f t="shared" si="0"/>
        <v>0.76510416666666714</v>
      </c>
      <c r="L15" s="23">
        <f t="shared" si="1"/>
        <v>19.186929884275006</v>
      </c>
      <c r="M15" s="23"/>
      <c r="N15" s="23">
        <f t="shared" si="2"/>
        <v>18.451049744811147</v>
      </c>
      <c r="O15" s="66"/>
      <c r="P15" s="23">
        <f t="shared" si="3"/>
        <v>13.99986389928546</v>
      </c>
      <c r="R15" s="23">
        <f t="shared" si="4"/>
        <v>12.758625382783253</v>
      </c>
      <c r="T15" s="23">
        <f t="shared" si="5"/>
        <v>11.769292956788014</v>
      </c>
      <c r="V15" s="23">
        <f t="shared" si="6"/>
        <v>8.4563648740639827</v>
      </c>
      <c r="X15" s="23">
        <f t="shared" si="7"/>
        <v>20.520081688223268</v>
      </c>
      <c r="Z15" s="23">
        <f t="shared" si="8"/>
        <v>18.951667801225312</v>
      </c>
    </row>
    <row r="16" spans="1:26" ht="11.1" customHeight="1" x14ac:dyDescent="0.3">
      <c r="A16" s="149" t="s">
        <v>162</v>
      </c>
      <c r="B16" s="149"/>
      <c r="C16" s="149"/>
      <c r="D16" s="149"/>
      <c r="E16" s="150">
        <v>6.4290000000000003</v>
      </c>
      <c r="F16" s="150">
        <v>0.155</v>
      </c>
      <c r="G16" s="150">
        <v>0.71399999999999997</v>
      </c>
      <c r="J16" s="68">
        <v>1.3002042205582021</v>
      </c>
      <c r="K16" s="136">
        <f t="shared" si="0"/>
        <v>0.76910994764397955</v>
      </c>
      <c r="L16" s="23">
        <f t="shared" si="1"/>
        <v>19.086997957794406</v>
      </c>
      <c r="M16" s="23"/>
      <c r="N16" s="23">
        <f t="shared" si="2"/>
        <v>18.354950527390255</v>
      </c>
      <c r="O16" s="66"/>
      <c r="P16" s="23">
        <f t="shared" si="3"/>
        <v>13.926947941476682</v>
      </c>
      <c r="R16" s="23">
        <f t="shared" si="4"/>
        <v>12.692174208914588</v>
      </c>
      <c r="T16" s="23">
        <f t="shared" si="5"/>
        <v>11.70799455597141</v>
      </c>
      <c r="V16" s="23">
        <f t="shared" si="6"/>
        <v>8.4123213070115668</v>
      </c>
      <c r="X16" s="23">
        <f t="shared" si="7"/>
        <v>20.413206262763772</v>
      </c>
      <c r="Z16" s="23">
        <f t="shared" si="8"/>
        <v>18.852961198093929</v>
      </c>
    </row>
    <row r="17" spans="1:26" ht="11.1" customHeight="1" x14ac:dyDescent="0.3">
      <c r="A17" s="151" t="s">
        <v>163</v>
      </c>
      <c r="B17" s="151"/>
      <c r="C17" s="151"/>
      <c r="D17" s="151"/>
      <c r="E17" s="152">
        <v>7.8</v>
      </c>
      <c r="F17" s="152">
        <v>0.128</v>
      </c>
      <c r="G17" s="152">
        <v>0.87</v>
      </c>
      <c r="J17" s="68">
        <v>1.2933968686181065</v>
      </c>
      <c r="K17" s="136">
        <f t="shared" si="0"/>
        <v>0.77315789473684271</v>
      </c>
      <c r="L17" s="23">
        <f t="shared" si="1"/>
        <v>18.987066031313805</v>
      </c>
      <c r="M17" s="23"/>
      <c r="N17" s="23">
        <f t="shared" si="2"/>
        <v>18.258851309969362</v>
      </c>
      <c r="O17" s="66"/>
      <c r="P17" s="23">
        <f t="shared" si="3"/>
        <v>13.854031983667902</v>
      </c>
      <c r="R17" s="23">
        <f t="shared" si="4"/>
        <v>12.625723035045924</v>
      </c>
      <c r="T17" s="23">
        <f t="shared" si="5"/>
        <v>11.646696155154803</v>
      </c>
      <c r="V17" s="23">
        <f t="shared" si="6"/>
        <v>8.368277739959149</v>
      </c>
      <c r="X17" s="23">
        <f t="shared" si="7"/>
        <v>20.306330837304273</v>
      </c>
      <c r="Z17" s="23">
        <f t="shared" si="8"/>
        <v>18.754254594962546</v>
      </c>
    </row>
    <row r="18" spans="1:26" ht="11.1" customHeight="1" x14ac:dyDescent="0.3">
      <c r="J18" s="68">
        <v>1.2865895166780112</v>
      </c>
      <c r="K18" s="136">
        <f t="shared" si="0"/>
        <v>0.77724867724867786</v>
      </c>
      <c r="L18" s="23">
        <f t="shared" si="1"/>
        <v>18.887134104833205</v>
      </c>
      <c r="M18" s="23"/>
      <c r="N18" s="23">
        <f t="shared" si="2"/>
        <v>18.16275209254847</v>
      </c>
      <c r="O18" s="66"/>
      <c r="P18" s="23">
        <f t="shared" si="3"/>
        <v>13.781116025859124</v>
      </c>
      <c r="R18" s="23">
        <f t="shared" si="4"/>
        <v>12.559271861177262</v>
      </c>
      <c r="T18" s="23">
        <f t="shared" si="5"/>
        <v>11.585397754338199</v>
      </c>
      <c r="V18" s="23">
        <f t="shared" si="6"/>
        <v>8.3242341729067331</v>
      </c>
      <c r="X18" s="23">
        <f t="shared" si="7"/>
        <v>20.199455411844777</v>
      </c>
      <c r="Z18" s="23">
        <f t="shared" si="8"/>
        <v>18.655547991831163</v>
      </c>
    </row>
    <row r="19" spans="1:26" ht="11.1" customHeight="1" x14ac:dyDescent="0.3">
      <c r="J19" s="68">
        <v>1.2797821647379157</v>
      </c>
      <c r="K19" s="136">
        <f t="shared" si="0"/>
        <v>0.78138297872340501</v>
      </c>
      <c r="L19" s="23">
        <f t="shared" si="1"/>
        <v>18.787202178352601</v>
      </c>
      <c r="M19" s="23"/>
      <c r="N19" s="23">
        <f t="shared" si="2"/>
        <v>18.066652875127577</v>
      </c>
      <c r="O19" s="66"/>
      <c r="P19" s="23">
        <f t="shared" si="3"/>
        <v>13.708200068050342</v>
      </c>
      <c r="R19" s="23">
        <f t="shared" si="4"/>
        <v>12.492820687308596</v>
      </c>
      <c r="T19" s="23">
        <f t="shared" si="5"/>
        <v>11.524099353521594</v>
      </c>
      <c r="V19" s="23">
        <f t="shared" si="6"/>
        <v>8.2801906058543153</v>
      </c>
      <c r="X19" s="23">
        <f t="shared" si="7"/>
        <v>20.092579986385275</v>
      </c>
      <c r="Z19" s="23">
        <f t="shared" si="8"/>
        <v>18.556841388699777</v>
      </c>
    </row>
    <row r="20" spans="1:26" ht="11.1" customHeight="1" x14ac:dyDescent="0.3">
      <c r="A20" s="1" t="s">
        <v>164</v>
      </c>
      <c r="J20" s="68">
        <v>1.2729748127978204</v>
      </c>
      <c r="K20" s="136">
        <f t="shared" si="0"/>
        <v>0.78556149732620395</v>
      </c>
      <c r="L20" s="23">
        <f t="shared" si="1"/>
        <v>18.687270251872004</v>
      </c>
      <c r="M20" s="23"/>
      <c r="N20" s="23">
        <f t="shared" si="2"/>
        <v>17.970553657706684</v>
      </c>
      <c r="O20" s="66"/>
      <c r="P20" s="23">
        <f t="shared" si="3"/>
        <v>13.635284110241564</v>
      </c>
      <c r="R20" s="23">
        <f t="shared" si="4"/>
        <v>12.426369513439933</v>
      </c>
      <c r="T20" s="23">
        <f t="shared" si="5"/>
        <v>11.462800952704988</v>
      </c>
      <c r="V20" s="23">
        <f t="shared" si="6"/>
        <v>8.2361470388018976</v>
      </c>
      <c r="X20" s="23">
        <f t="shared" si="7"/>
        <v>19.985704560925779</v>
      </c>
      <c r="Z20" s="23">
        <f t="shared" si="8"/>
        <v>18.458134785568397</v>
      </c>
    </row>
    <row r="21" spans="1:26" ht="11.1" customHeight="1" x14ac:dyDescent="0.3">
      <c r="A21" s="1" t="s">
        <v>165</v>
      </c>
      <c r="J21" s="68">
        <v>1.2661674608577251</v>
      </c>
      <c r="K21" s="136">
        <f t="shared" si="0"/>
        <v>0.78978494623655993</v>
      </c>
      <c r="L21" s="23">
        <f t="shared" si="1"/>
        <v>18.587338325391404</v>
      </c>
      <c r="M21" s="23"/>
      <c r="N21" s="23">
        <f t="shared" si="2"/>
        <v>17.874454440285792</v>
      </c>
      <c r="O21" s="66"/>
      <c r="P21" s="23">
        <f t="shared" si="3"/>
        <v>13.562368152432786</v>
      </c>
      <c r="R21" s="23">
        <f t="shared" si="4"/>
        <v>12.359918339571271</v>
      </c>
      <c r="T21" s="23">
        <f t="shared" si="5"/>
        <v>11.401502551888385</v>
      </c>
      <c r="V21" s="23">
        <f t="shared" si="6"/>
        <v>8.1921034717494816</v>
      </c>
      <c r="X21" s="23">
        <f t="shared" si="7"/>
        <v>19.878829135466283</v>
      </c>
      <c r="Z21" s="23">
        <f t="shared" si="8"/>
        <v>18.359428182437014</v>
      </c>
    </row>
    <row r="22" spans="1:26" ht="11.1" customHeight="1" x14ac:dyDescent="0.3">
      <c r="A22" s="1" t="s">
        <v>166</v>
      </c>
      <c r="J22" s="68">
        <v>1.2593601089176296</v>
      </c>
      <c r="K22" s="136">
        <f t="shared" si="0"/>
        <v>0.79405405405405494</v>
      </c>
      <c r="L22" s="23">
        <f t="shared" si="1"/>
        <v>18.487406398910803</v>
      </c>
      <c r="M22" s="23"/>
      <c r="N22" s="23">
        <f t="shared" si="2"/>
        <v>17.778355222864899</v>
      </c>
      <c r="O22" s="66"/>
      <c r="P22" s="23">
        <f t="shared" si="3"/>
        <v>13.489452194624004</v>
      </c>
      <c r="R22" s="23">
        <f t="shared" si="4"/>
        <v>12.293467165702607</v>
      </c>
      <c r="T22" s="23">
        <f t="shared" si="5"/>
        <v>11.340204151071779</v>
      </c>
      <c r="V22" s="23">
        <f t="shared" si="6"/>
        <v>8.1480599046970639</v>
      </c>
      <c r="X22" s="23">
        <f t="shared" si="7"/>
        <v>19.771953710006784</v>
      </c>
      <c r="Z22" s="23">
        <f t="shared" si="8"/>
        <v>18.260721579305631</v>
      </c>
    </row>
    <row r="23" spans="1:26" ht="11.1" customHeight="1" x14ac:dyDescent="0.3">
      <c r="J23" s="68">
        <v>1.2525527569775343</v>
      </c>
      <c r="K23" s="136">
        <f t="shared" si="0"/>
        <v>0.79836956521739222</v>
      </c>
      <c r="L23" s="23">
        <f t="shared" si="1"/>
        <v>18.387474472430203</v>
      </c>
      <c r="M23" s="23"/>
      <c r="N23" s="23">
        <f t="shared" si="2"/>
        <v>17.682256005444007</v>
      </c>
      <c r="O23" s="66"/>
      <c r="P23" s="23">
        <f t="shared" si="3"/>
        <v>13.416536236815226</v>
      </c>
      <c r="R23" s="23">
        <f t="shared" si="4"/>
        <v>12.227015991833943</v>
      </c>
      <c r="T23" s="23">
        <f t="shared" si="5"/>
        <v>11.278905750255174</v>
      </c>
      <c r="V23" s="23">
        <f t="shared" si="6"/>
        <v>8.1040163376446461</v>
      </c>
      <c r="X23" s="23">
        <f t="shared" si="7"/>
        <v>19.665078284547288</v>
      </c>
      <c r="Z23" s="23">
        <f t="shared" si="8"/>
        <v>18.162014976174248</v>
      </c>
    </row>
    <row r="24" spans="1:26" ht="11.1" customHeight="1" x14ac:dyDescent="0.3">
      <c r="A24" s="1" t="s">
        <v>167</v>
      </c>
      <c r="J24" s="68">
        <v>1.2457454050374388</v>
      </c>
      <c r="K24" s="136">
        <f t="shared" si="0"/>
        <v>0.80273224043715952</v>
      </c>
      <c r="L24" s="23">
        <f t="shared" si="1"/>
        <v>18.287542545949602</v>
      </c>
      <c r="M24" s="23"/>
      <c r="N24" s="23">
        <f t="shared" si="2"/>
        <v>17.586156788023114</v>
      </c>
      <c r="O24" s="66"/>
      <c r="P24" s="23">
        <f t="shared" si="3"/>
        <v>13.343620279006446</v>
      </c>
      <c r="R24" s="23">
        <f t="shared" si="4"/>
        <v>12.160564817965279</v>
      </c>
      <c r="T24" s="23">
        <f t="shared" si="5"/>
        <v>11.217607349438568</v>
      </c>
      <c r="V24" s="23">
        <f t="shared" si="6"/>
        <v>8.0599727705922284</v>
      </c>
      <c r="X24" s="23">
        <f t="shared" si="7"/>
        <v>19.558202859087789</v>
      </c>
      <c r="Z24" s="23">
        <f t="shared" si="8"/>
        <v>18.063308373042862</v>
      </c>
    </row>
    <row r="25" spans="1:26" ht="11.1" customHeight="1" x14ac:dyDescent="0.3">
      <c r="J25" s="68">
        <v>1.2389380530973435</v>
      </c>
      <c r="K25" s="136">
        <f t="shared" si="0"/>
        <v>0.80714285714285816</v>
      </c>
      <c r="L25" s="23">
        <f t="shared" si="1"/>
        <v>18.187610619469002</v>
      </c>
      <c r="M25" s="23"/>
      <c r="N25" s="23">
        <f t="shared" si="2"/>
        <v>17.490057570602222</v>
      </c>
      <c r="O25" s="66"/>
      <c r="P25" s="23">
        <f t="shared" si="3"/>
        <v>13.270704321197666</v>
      </c>
      <c r="R25" s="23">
        <f t="shared" si="4"/>
        <v>12.094113644096616</v>
      </c>
      <c r="T25" s="23">
        <f t="shared" si="5"/>
        <v>11.156308948621964</v>
      </c>
      <c r="V25" s="23">
        <f t="shared" si="6"/>
        <v>8.0159292035398124</v>
      </c>
      <c r="X25" s="23">
        <f t="shared" si="7"/>
        <v>19.451327433628293</v>
      </c>
      <c r="Z25" s="23">
        <f t="shared" si="8"/>
        <v>17.964601769911482</v>
      </c>
    </row>
    <row r="26" spans="1:26" ht="11.1" customHeight="1" x14ac:dyDescent="0.3">
      <c r="A26" s="1" t="s">
        <v>168</v>
      </c>
      <c r="J26" s="68">
        <v>1.232130701157248</v>
      </c>
      <c r="K26" s="136">
        <f t="shared" si="0"/>
        <v>0.81160220994475263</v>
      </c>
      <c r="L26" s="23">
        <f t="shared" si="1"/>
        <v>18.087678692988401</v>
      </c>
      <c r="M26" s="23"/>
      <c r="N26" s="23">
        <f t="shared" si="2"/>
        <v>17.393958353181326</v>
      </c>
      <c r="O26" s="66"/>
      <c r="P26" s="23">
        <f t="shared" si="3"/>
        <v>13.197788363388886</v>
      </c>
      <c r="R26" s="23">
        <f t="shared" si="4"/>
        <v>12.02766247022795</v>
      </c>
      <c r="T26" s="23">
        <f t="shared" si="5"/>
        <v>11.095010547805357</v>
      </c>
      <c r="V26" s="23">
        <f t="shared" si="6"/>
        <v>7.9718856364873938</v>
      </c>
      <c r="X26" s="23">
        <f t="shared" si="7"/>
        <v>19.344452008168794</v>
      </c>
      <c r="Z26" s="23">
        <f t="shared" si="8"/>
        <v>17.865895166780096</v>
      </c>
    </row>
    <row r="27" spans="1:26" ht="11.1" customHeight="1" x14ac:dyDescent="0.3">
      <c r="J27" s="68">
        <v>1.2253233492171527</v>
      </c>
      <c r="K27" s="136">
        <f t="shared" si="0"/>
        <v>0.81611111111111234</v>
      </c>
      <c r="L27" s="23">
        <f t="shared" si="1"/>
        <v>17.987746766507801</v>
      </c>
      <c r="M27" s="23"/>
      <c r="N27" s="23">
        <f t="shared" si="2"/>
        <v>17.297859135760437</v>
      </c>
      <c r="O27" s="66"/>
      <c r="P27" s="23">
        <f t="shared" si="3"/>
        <v>13.124872405580108</v>
      </c>
      <c r="R27" s="23">
        <f t="shared" si="4"/>
        <v>11.961211296359288</v>
      </c>
      <c r="T27" s="23">
        <f t="shared" si="5"/>
        <v>11.033712146988753</v>
      </c>
      <c r="V27" s="23">
        <f t="shared" si="6"/>
        <v>7.9278420694349778</v>
      </c>
      <c r="X27" s="23">
        <f t="shared" si="7"/>
        <v>19.237576582709295</v>
      </c>
      <c r="Z27" s="23">
        <f t="shared" si="8"/>
        <v>17.767188563648713</v>
      </c>
    </row>
    <row r="28" spans="1:26" ht="11.1" customHeight="1" x14ac:dyDescent="0.3">
      <c r="A28" s="1" t="s">
        <v>169</v>
      </c>
      <c r="J28" s="68">
        <v>1.2185159972770572</v>
      </c>
      <c r="K28" s="136">
        <f t="shared" si="0"/>
        <v>0.8206703910614539</v>
      </c>
      <c r="L28" s="23">
        <f t="shared" si="1"/>
        <v>17.8878148400272</v>
      </c>
      <c r="M28" s="23"/>
      <c r="N28" s="23">
        <f t="shared" si="2"/>
        <v>17.20175991833954</v>
      </c>
      <c r="O28" s="66"/>
      <c r="P28" s="23">
        <f t="shared" si="3"/>
        <v>13.051956447771326</v>
      </c>
      <c r="R28" s="23">
        <f t="shared" si="4"/>
        <v>11.894760122490624</v>
      </c>
      <c r="T28" s="23">
        <f t="shared" si="5"/>
        <v>10.972413746172148</v>
      </c>
      <c r="V28" s="23">
        <f t="shared" si="6"/>
        <v>7.8837985023825592</v>
      </c>
      <c r="X28" s="23">
        <f t="shared" si="7"/>
        <v>19.130701157249796</v>
      </c>
      <c r="Z28" s="23">
        <f t="shared" si="8"/>
        <v>17.66848196051733</v>
      </c>
    </row>
    <row r="29" spans="1:26" ht="11.1" customHeight="1" x14ac:dyDescent="0.3">
      <c r="A29" s="1" t="s">
        <v>170</v>
      </c>
      <c r="J29" s="68">
        <v>1.2117086453369619</v>
      </c>
      <c r="K29" s="136">
        <f t="shared" si="0"/>
        <v>0.82528089887640588</v>
      </c>
      <c r="L29" s="23">
        <f t="shared" si="1"/>
        <v>17.7878829135466</v>
      </c>
      <c r="M29" s="23"/>
      <c r="N29" s="23">
        <f t="shared" si="2"/>
        <v>17.105660700918648</v>
      </c>
      <c r="O29" s="66"/>
      <c r="P29" s="23">
        <f t="shared" si="3"/>
        <v>12.979040489962548</v>
      </c>
      <c r="R29" s="23">
        <f t="shared" si="4"/>
        <v>11.828308948621961</v>
      </c>
      <c r="T29" s="23">
        <f t="shared" si="5"/>
        <v>10.911115345355542</v>
      </c>
      <c r="V29" s="23">
        <f t="shared" si="6"/>
        <v>7.8397549353301432</v>
      </c>
      <c r="X29" s="23">
        <f t="shared" si="7"/>
        <v>19.0238257317903</v>
      </c>
      <c r="Z29" s="23">
        <f t="shared" si="8"/>
        <v>17.569775357385947</v>
      </c>
    </row>
    <row r="30" spans="1:26" ht="11.1" customHeight="1" x14ac:dyDescent="0.3">
      <c r="J30" s="68">
        <v>1.2049012933968664</v>
      </c>
      <c r="K30" s="136">
        <f t="shared" si="0"/>
        <v>0.82994350282486029</v>
      </c>
      <c r="L30" s="23">
        <f t="shared" si="1"/>
        <v>17.687950987065999</v>
      </c>
      <c r="M30" s="23"/>
      <c r="N30" s="23">
        <f t="shared" si="2"/>
        <v>17.009561483497755</v>
      </c>
      <c r="O30" s="66"/>
      <c r="P30" s="23">
        <f t="shared" si="3"/>
        <v>12.906124532153768</v>
      </c>
      <c r="R30" s="23">
        <f t="shared" si="4"/>
        <v>11.761857774753295</v>
      </c>
      <c r="T30" s="23">
        <f t="shared" si="5"/>
        <v>10.849816944538937</v>
      </c>
      <c r="V30" s="23">
        <f t="shared" si="6"/>
        <v>7.7957113682777246</v>
      </c>
      <c r="X30" s="23">
        <f t="shared" si="7"/>
        <v>18.916950306330801</v>
      </c>
      <c r="Z30" s="23">
        <f t="shared" si="8"/>
        <v>17.471068754254564</v>
      </c>
    </row>
    <row r="31" spans="1:26" ht="11.1" customHeight="1" x14ac:dyDescent="0.3">
      <c r="A31" s="1" t="s">
        <v>171</v>
      </c>
      <c r="J31" s="68">
        <v>1.1980939414567711</v>
      </c>
      <c r="K31" s="136">
        <f t="shared" si="0"/>
        <v>0.83465909090909252</v>
      </c>
      <c r="L31" s="23">
        <f t="shared" si="1"/>
        <v>17.588019060585399</v>
      </c>
      <c r="M31" s="23"/>
      <c r="N31" s="23">
        <f t="shared" si="2"/>
        <v>16.913462266076863</v>
      </c>
      <c r="O31" s="66"/>
      <c r="P31" s="23">
        <f t="shared" si="3"/>
        <v>12.833208574344988</v>
      </c>
      <c r="R31" s="23">
        <f t="shared" si="4"/>
        <v>11.695406600884633</v>
      </c>
      <c r="T31" s="23">
        <f t="shared" si="5"/>
        <v>10.788518543722333</v>
      </c>
      <c r="V31" s="23">
        <f t="shared" si="6"/>
        <v>7.7516678012253086</v>
      </c>
      <c r="X31" s="23">
        <f t="shared" si="7"/>
        <v>18.810074880871305</v>
      </c>
      <c r="Z31" s="23">
        <f t="shared" si="8"/>
        <v>17.37236215112318</v>
      </c>
    </row>
    <row r="32" spans="1:26" ht="11.1" customHeight="1" x14ac:dyDescent="0.3">
      <c r="A32" s="1" t="s">
        <v>172</v>
      </c>
      <c r="J32" s="68">
        <v>1.1912865895166755</v>
      </c>
      <c r="K32" s="136">
        <f t="shared" si="0"/>
        <v>0.83942857142857319</v>
      </c>
      <c r="L32" s="23">
        <f t="shared" si="1"/>
        <v>17.488087134104795</v>
      </c>
      <c r="M32" s="23"/>
      <c r="N32" s="23">
        <f t="shared" si="2"/>
        <v>16.81736304865597</v>
      </c>
      <c r="O32" s="66"/>
      <c r="P32" s="23">
        <f t="shared" si="3"/>
        <v>12.760292616536208</v>
      </c>
      <c r="R32" s="23">
        <f t="shared" si="4"/>
        <v>11.628955427015969</v>
      </c>
      <c r="T32" s="23">
        <f t="shared" si="5"/>
        <v>10.727220142905725</v>
      </c>
      <c r="V32" s="23">
        <f t="shared" si="6"/>
        <v>7.7076242341728909</v>
      </c>
      <c r="X32" s="23">
        <f t="shared" si="7"/>
        <v>18.703199455411806</v>
      </c>
      <c r="Z32" s="23">
        <f t="shared" si="8"/>
        <v>17.273655547991794</v>
      </c>
    </row>
    <row r="33" spans="1:26" ht="11.1" customHeight="1" x14ac:dyDescent="0.3">
      <c r="J33" s="68">
        <v>1.1844792375765802</v>
      </c>
      <c r="K33" s="136">
        <f t="shared" si="0"/>
        <v>0.8442528735632201</v>
      </c>
      <c r="L33" s="23">
        <f t="shared" si="1"/>
        <v>17.388155207624198</v>
      </c>
      <c r="M33" s="23"/>
      <c r="N33" s="23">
        <f t="shared" si="2"/>
        <v>16.721263831235078</v>
      </c>
      <c r="O33" s="66"/>
      <c r="P33" s="23">
        <f t="shared" si="3"/>
        <v>12.68737665872743</v>
      </c>
      <c r="R33" s="23">
        <f t="shared" si="4"/>
        <v>11.562504253147305</v>
      </c>
      <c r="T33" s="23">
        <f t="shared" si="5"/>
        <v>10.665921742089122</v>
      </c>
      <c r="V33" s="23">
        <f t="shared" si="6"/>
        <v>7.663580667120474</v>
      </c>
      <c r="X33" s="23">
        <f t="shared" si="7"/>
        <v>18.59632402995231</v>
      </c>
      <c r="Z33" s="23">
        <f t="shared" si="8"/>
        <v>17.174948944860414</v>
      </c>
    </row>
    <row r="34" spans="1:26" ht="11.1" customHeight="1" x14ac:dyDescent="0.3">
      <c r="A34" s="1" t="s">
        <v>173</v>
      </c>
      <c r="J34" s="68">
        <v>1.1776718856364847</v>
      </c>
      <c r="K34" s="136">
        <f t="shared" si="0"/>
        <v>0.84913294797688055</v>
      </c>
      <c r="L34" s="23">
        <f t="shared" si="1"/>
        <v>17.288223281143594</v>
      </c>
      <c r="M34" s="23"/>
      <c r="N34" s="23">
        <f t="shared" si="2"/>
        <v>16.625164613814185</v>
      </c>
      <c r="O34" s="66"/>
      <c r="P34" s="23">
        <f t="shared" si="3"/>
        <v>12.614460700918649</v>
      </c>
      <c r="R34" s="23">
        <f t="shared" si="4"/>
        <v>11.49605307927864</v>
      </c>
      <c r="T34" s="23">
        <f t="shared" si="5"/>
        <v>10.604623341272516</v>
      </c>
      <c r="V34" s="23">
        <f t="shared" si="6"/>
        <v>7.6195371000680563</v>
      </c>
      <c r="X34" s="23">
        <f t="shared" si="7"/>
        <v>18.489448604492811</v>
      </c>
      <c r="Z34" s="23">
        <f t="shared" si="8"/>
        <v>17.076242341729028</v>
      </c>
    </row>
    <row r="35" spans="1:26" ht="11.1" customHeight="1" x14ac:dyDescent="0.3">
      <c r="A35" s="1" t="s">
        <v>174</v>
      </c>
      <c r="J35" s="68">
        <v>1.1708645336963894</v>
      </c>
      <c r="K35" s="136">
        <f t="shared" si="0"/>
        <v>0.85406976744186236</v>
      </c>
      <c r="L35" s="23">
        <f t="shared" si="1"/>
        <v>17.188291354662997</v>
      </c>
      <c r="M35" s="23"/>
      <c r="N35" s="23">
        <f t="shared" si="2"/>
        <v>16.529065396393293</v>
      </c>
      <c r="O35" s="66"/>
      <c r="P35" s="23">
        <f t="shared" si="3"/>
        <v>12.541544743109871</v>
      </c>
      <c r="R35" s="23">
        <f t="shared" si="4"/>
        <v>11.429601905409978</v>
      </c>
      <c r="T35" s="23">
        <f t="shared" si="5"/>
        <v>10.543324940455912</v>
      </c>
      <c r="V35" s="23">
        <f t="shared" si="6"/>
        <v>7.5754935330156394</v>
      </c>
      <c r="X35" s="23">
        <f t="shared" si="7"/>
        <v>18.382573179033312</v>
      </c>
      <c r="Z35" s="23">
        <f t="shared" si="8"/>
        <v>16.977535738597648</v>
      </c>
    </row>
    <row r="36" spans="1:26" ht="11.1" customHeight="1" x14ac:dyDescent="0.3">
      <c r="J36" s="68">
        <v>1.1640571817562941</v>
      </c>
      <c r="K36" s="136">
        <f t="shared" si="0"/>
        <v>0.85906432748538208</v>
      </c>
      <c r="L36" s="23">
        <f t="shared" si="1"/>
        <v>17.088359428182397</v>
      </c>
      <c r="M36" s="23"/>
      <c r="N36" s="23">
        <f t="shared" si="2"/>
        <v>16.4329661789724</v>
      </c>
      <c r="O36" s="66"/>
      <c r="P36" s="23">
        <f t="shared" si="3"/>
        <v>12.468628785301092</v>
      </c>
      <c r="R36" s="23">
        <f t="shared" si="4"/>
        <v>11.363150731541316</v>
      </c>
      <c r="T36" s="23">
        <f t="shared" si="5"/>
        <v>10.482026539639307</v>
      </c>
      <c r="V36" s="23">
        <f t="shared" si="6"/>
        <v>7.5314499659632226</v>
      </c>
      <c r="X36" s="23">
        <f t="shared" si="7"/>
        <v>18.275697753573816</v>
      </c>
      <c r="Z36" s="23">
        <f t="shared" si="8"/>
        <v>16.878829135466265</v>
      </c>
    </row>
    <row r="37" spans="1:26" ht="11.1" customHeight="1" x14ac:dyDescent="0.3">
      <c r="A37" s="1" t="s">
        <v>175</v>
      </c>
      <c r="J37" s="68">
        <v>1.1572498298161986</v>
      </c>
      <c r="K37" s="136">
        <f t="shared" si="0"/>
        <v>0.86411764705882566</v>
      </c>
      <c r="L37" s="23">
        <f t="shared" si="1"/>
        <v>16.988427501701796</v>
      </c>
      <c r="M37" s="23"/>
      <c r="N37" s="23">
        <f t="shared" si="2"/>
        <v>16.336866961551507</v>
      </c>
      <c r="O37" s="66"/>
      <c r="P37" s="23">
        <f t="shared" si="3"/>
        <v>12.395712827492311</v>
      </c>
      <c r="R37" s="23">
        <f t="shared" si="4"/>
        <v>11.29669955767265</v>
      </c>
      <c r="T37" s="23">
        <f t="shared" si="5"/>
        <v>10.420728138822701</v>
      </c>
      <c r="V37" s="23">
        <f t="shared" si="6"/>
        <v>7.4874063989108048</v>
      </c>
      <c r="X37" s="23">
        <f t="shared" si="7"/>
        <v>18.168822328114317</v>
      </c>
      <c r="Z37" s="23">
        <f t="shared" si="8"/>
        <v>16.780122532334879</v>
      </c>
    </row>
    <row r="38" spans="1:26" ht="11.1" customHeight="1" x14ac:dyDescent="0.3">
      <c r="A38" s="1" t="s">
        <v>176</v>
      </c>
      <c r="J38" s="68">
        <v>1.1504424778761033</v>
      </c>
      <c r="K38" s="136">
        <f t="shared" si="0"/>
        <v>0.86923076923077136</v>
      </c>
      <c r="L38" s="23">
        <f t="shared" si="1"/>
        <v>16.888495575221196</v>
      </c>
      <c r="M38" s="23"/>
      <c r="N38" s="23">
        <f t="shared" si="2"/>
        <v>16.240767744130615</v>
      </c>
      <c r="O38" s="66"/>
      <c r="P38" s="23">
        <f t="shared" si="3"/>
        <v>12.322796869683533</v>
      </c>
      <c r="R38" s="23">
        <f t="shared" si="4"/>
        <v>11.230248383803987</v>
      </c>
      <c r="T38" s="23">
        <f t="shared" si="5"/>
        <v>10.359429738006098</v>
      </c>
      <c r="V38" s="23">
        <f t="shared" si="6"/>
        <v>7.443362831858388</v>
      </c>
      <c r="X38" s="23">
        <f t="shared" si="7"/>
        <v>18.061946902654821</v>
      </c>
      <c r="Z38" s="23">
        <f t="shared" si="8"/>
        <v>16.681415929203499</v>
      </c>
    </row>
    <row r="39" spans="1:26" ht="11.1" customHeight="1" x14ac:dyDescent="0.3">
      <c r="J39" s="68">
        <v>1.1436351259360078</v>
      </c>
      <c r="K39" s="136">
        <f t="shared" ref="K39:K70" si="9">1/J39</f>
        <v>0.87440476190476424</v>
      </c>
      <c r="L39" s="23">
        <f t="shared" ref="L39:L70" si="10">J39*14.68</f>
        <v>16.788563648740595</v>
      </c>
      <c r="M39" s="23"/>
      <c r="N39" s="23">
        <f t="shared" ref="N39:N59" si="11">($N$60/$J$60)*$J39</f>
        <v>16.144668526709719</v>
      </c>
      <c r="O39" s="66"/>
      <c r="P39" s="23">
        <f t="shared" ref="P39:P59" si="12">($P$60/$J$60)*$J39</f>
        <v>12.249880911874753</v>
      </c>
      <c r="R39" s="23">
        <f t="shared" ref="R39:R59" si="13">($R$60/$J$60)*$J39</f>
        <v>11.163797209935321</v>
      </c>
      <c r="T39" s="23">
        <f t="shared" ref="T39:T59" si="14">($T$60/$J$60)*$J39</f>
        <v>10.29813133718949</v>
      </c>
      <c r="V39" s="23">
        <f t="shared" ref="V39:V70" si="15">J39*6.47</f>
        <v>7.3993192648059702</v>
      </c>
      <c r="X39" s="23">
        <f t="shared" ref="X39:X70" si="16">J39*15.7</f>
        <v>17.955071477195322</v>
      </c>
      <c r="Z39" s="23">
        <f t="shared" ref="Z39:Z70" si="17">J39*14.5</f>
        <v>16.582709326072113</v>
      </c>
    </row>
    <row r="40" spans="1:26" ht="11.1" customHeight="1" x14ac:dyDescent="0.3">
      <c r="J40" s="68">
        <v>1.1368277739959125</v>
      </c>
      <c r="K40" s="136">
        <f t="shared" si="9"/>
        <v>0.87964071856287662</v>
      </c>
      <c r="L40" s="23">
        <f t="shared" si="10"/>
        <v>16.688631722259995</v>
      </c>
      <c r="M40" s="23"/>
      <c r="N40" s="23">
        <f t="shared" si="11"/>
        <v>16.04856930928883</v>
      </c>
      <c r="O40" s="66"/>
      <c r="P40" s="23">
        <f t="shared" si="12"/>
        <v>12.176964954065975</v>
      </c>
      <c r="R40" s="23">
        <f t="shared" si="13"/>
        <v>11.097346036066659</v>
      </c>
      <c r="T40" s="23">
        <f t="shared" si="14"/>
        <v>10.236832936372886</v>
      </c>
      <c r="V40" s="23">
        <f t="shared" si="15"/>
        <v>7.3552756977535534</v>
      </c>
      <c r="X40" s="23">
        <f t="shared" si="16"/>
        <v>17.848196051735826</v>
      </c>
      <c r="Z40" s="23">
        <f t="shared" si="17"/>
        <v>16.48400272294073</v>
      </c>
    </row>
    <row r="41" spans="1:26" ht="11.1" customHeight="1" x14ac:dyDescent="0.3">
      <c r="A41" s="173"/>
      <c r="B41" s="72"/>
      <c r="C41" s="72"/>
      <c r="D41" s="72"/>
      <c r="E41" s="72"/>
      <c r="F41" s="72"/>
      <c r="G41" s="72"/>
      <c r="H41" s="72"/>
      <c r="I41" s="73"/>
      <c r="J41" s="68">
        <v>1.130020422055817</v>
      </c>
      <c r="K41" s="136">
        <f t="shared" si="9"/>
        <v>0.88493975903614719</v>
      </c>
      <c r="L41" s="23">
        <f t="shared" si="10"/>
        <v>16.588699795779394</v>
      </c>
      <c r="M41" s="23"/>
      <c r="N41" s="23">
        <f t="shared" si="11"/>
        <v>15.952470091867934</v>
      </c>
      <c r="O41" s="66"/>
      <c r="P41" s="23">
        <f t="shared" si="12"/>
        <v>12.104048996257193</v>
      </c>
      <c r="R41" s="23">
        <f t="shared" si="13"/>
        <v>11.030894862197995</v>
      </c>
      <c r="T41" s="23">
        <f t="shared" si="14"/>
        <v>10.175534535556281</v>
      </c>
      <c r="V41" s="23">
        <f t="shared" si="15"/>
        <v>7.3112321307011356</v>
      </c>
      <c r="X41" s="23">
        <f t="shared" si="16"/>
        <v>17.741320626276327</v>
      </c>
      <c r="Z41" s="23">
        <f t="shared" si="17"/>
        <v>16.385296119809347</v>
      </c>
    </row>
    <row r="42" spans="1:26" ht="11.1" customHeight="1" x14ac:dyDescent="0.3">
      <c r="A42" s="79"/>
      <c r="B42" s="16"/>
      <c r="C42" s="16"/>
      <c r="D42" s="140" t="s">
        <v>177</v>
      </c>
      <c r="E42" s="16"/>
      <c r="F42" s="16"/>
      <c r="G42" s="16"/>
      <c r="H42" s="16"/>
      <c r="I42" s="74"/>
      <c r="J42" s="68">
        <v>1.1232130701157217</v>
      </c>
      <c r="K42" s="136">
        <f t="shared" si="9"/>
        <v>0.89030303030303293</v>
      </c>
      <c r="L42" s="23">
        <f t="shared" si="10"/>
        <v>16.488767869298794</v>
      </c>
      <c r="M42" s="23"/>
      <c r="N42" s="23">
        <f t="shared" si="11"/>
        <v>15.856370874447043</v>
      </c>
      <c r="O42" s="66"/>
      <c r="P42" s="23">
        <f t="shared" si="12"/>
        <v>12.031133038448415</v>
      </c>
      <c r="R42" s="23">
        <f t="shared" si="13"/>
        <v>10.964443688329332</v>
      </c>
      <c r="T42" s="23">
        <f t="shared" si="14"/>
        <v>10.114236134739675</v>
      </c>
      <c r="V42" s="23">
        <f t="shared" si="15"/>
        <v>7.2671885636487188</v>
      </c>
      <c r="X42" s="23">
        <f t="shared" si="16"/>
        <v>17.634445200816831</v>
      </c>
      <c r="Z42" s="23">
        <f t="shared" si="17"/>
        <v>16.286589516677964</v>
      </c>
    </row>
    <row r="43" spans="1:26" ht="11.1" customHeight="1" x14ac:dyDescent="0.3">
      <c r="A43" s="79"/>
      <c r="B43" s="16"/>
      <c r="C43" s="16"/>
      <c r="D43" s="16"/>
      <c r="E43" s="16"/>
      <c r="F43" s="16"/>
      <c r="G43" s="16"/>
      <c r="H43" s="16"/>
      <c r="I43" s="74"/>
      <c r="J43" s="68">
        <v>1.1164057181756262</v>
      </c>
      <c r="K43" s="136">
        <f t="shared" si="9"/>
        <v>0.89573170731707596</v>
      </c>
      <c r="L43" s="23">
        <f t="shared" si="10"/>
        <v>16.388835942818194</v>
      </c>
      <c r="M43" s="23"/>
      <c r="N43" s="23">
        <f t="shared" si="11"/>
        <v>15.760271657026149</v>
      </c>
      <c r="O43" s="66"/>
      <c r="P43" s="23">
        <f t="shared" si="12"/>
        <v>11.958217080639633</v>
      </c>
      <c r="R43" s="23">
        <f t="shared" si="13"/>
        <v>10.897992514460666</v>
      </c>
      <c r="T43" s="23">
        <f t="shared" si="14"/>
        <v>10.05293773392307</v>
      </c>
      <c r="V43" s="23">
        <f t="shared" si="15"/>
        <v>7.223144996596301</v>
      </c>
      <c r="X43" s="23">
        <f t="shared" si="16"/>
        <v>17.527569775357332</v>
      </c>
      <c r="Z43" s="23">
        <f t="shared" si="17"/>
        <v>16.187882913546581</v>
      </c>
    </row>
    <row r="44" spans="1:26" ht="11.1" customHeight="1" x14ac:dyDescent="0.3">
      <c r="A44" s="79" t="s">
        <v>178</v>
      </c>
      <c r="B44" s="106">
        <v>7</v>
      </c>
      <c r="C44" s="16" t="s">
        <v>179</v>
      </c>
      <c r="D44" s="106">
        <v>94</v>
      </c>
      <c r="E44" s="16" t="s">
        <v>180</v>
      </c>
      <c r="F44" s="16"/>
      <c r="G44" s="16"/>
      <c r="H44" s="16"/>
      <c r="I44" s="74"/>
      <c r="J44" s="68">
        <v>1.1095983662355309</v>
      </c>
      <c r="K44" s="136">
        <f t="shared" si="9"/>
        <v>0.90122699386503347</v>
      </c>
      <c r="L44" s="23">
        <f t="shared" si="10"/>
        <v>16.288904016337593</v>
      </c>
      <c r="M44" s="23"/>
      <c r="N44" s="23">
        <f t="shared" si="11"/>
        <v>15.664172439605258</v>
      </c>
      <c r="O44" s="66"/>
      <c r="P44" s="23">
        <f t="shared" si="12"/>
        <v>11.885301122830855</v>
      </c>
      <c r="R44" s="23">
        <f t="shared" si="13"/>
        <v>10.831541340592004</v>
      </c>
      <c r="T44" s="23">
        <f t="shared" si="14"/>
        <v>9.9916393331064661</v>
      </c>
      <c r="V44" s="23">
        <f t="shared" si="15"/>
        <v>7.1791014295438842</v>
      </c>
      <c r="X44" s="23">
        <f t="shared" si="16"/>
        <v>17.420694349897833</v>
      </c>
      <c r="Z44" s="23">
        <f t="shared" si="17"/>
        <v>16.089176310415198</v>
      </c>
    </row>
    <row r="45" spans="1:26" ht="11.1" customHeight="1" x14ac:dyDescent="0.3">
      <c r="A45" s="79"/>
      <c r="B45" s="106">
        <v>5</v>
      </c>
      <c r="C45" s="16" t="s">
        <v>179</v>
      </c>
      <c r="D45" s="106">
        <v>100</v>
      </c>
      <c r="E45" s="16" t="s">
        <v>181</v>
      </c>
      <c r="F45" s="16"/>
      <c r="G45" s="16"/>
      <c r="H45" s="16"/>
      <c r="I45" s="74"/>
      <c r="J45" s="68">
        <v>1.1027910142954354</v>
      </c>
      <c r="K45" s="136">
        <f t="shared" si="9"/>
        <v>0.90679012345679322</v>
      </c>
      <c r="L45" s="23">
        <f t="shared" si="10"/>
        <v>16.188972089856989</v>
      </c>
      <c r="M45" s="23"/>
      <c r="N45" s="23">
        <f t="shared" si="11"/>
        <v>15.568073222184363</v>
      </c>
      <c r="O45" s="66"/>
      <c r="P45" s="23">
        <f t="shared" si="12"/>
        <v>11.812385165022075</v>
      </c>
      <c r="R45" s="23">
        <f t="shared" si="13"/>
        <v>10.76509016672334</v>
      </c>
      <c r="T45" s="23">
        <f t="shared" si="14"/>
        <v>9.9303409322898588</v>
      </c>
      <c r="V45" s="23">
        <f t="shared" si="15"/>
        <v>7.1350578624914665</v>
      </c>
      <c r="X45" s="23">
        <f t="shared" si="16"/>
        <v>17.313818924438333</v>
      </c>
      <c r="Z45" s="23">
        <f t="shared" si="17"/>
        <v>15.990469707283813</v>
      </c>
    </row>
    <row r="46" spans="1:26" ht="11.1" customHeight="1" x14ac:dyDescent="0.3">
      <c r="A46" s="79"/>
      <c r="B46" s="16"/>
      <c r="C46" s="16"/>
      <c r="D46" s="16"/>
      <c r="E46" s="16"/>
      <c r="F46" s="16"/>
      <c r="G46" s="16"/>
      <c r="H46" s="16"/>
      <c r="I46" s="74"/>
      <c r="J46" s="68">
        <v>1.0959836623553401</v>
      </c>
      <c r="K46" s="136">
        <f t="shared" si="9"/>
        <v>0.91242236024845025</v>
      </c>
      <c r="L46" s="23">
        <f t="shared" si="10"/>
        <v>16.089040163376392</v>
      </c>
      <c r="M46" s="23"/>
      <c r="N46" s="23">
        <f t="shared" si="11"/>
        <v>15.471974004763471</v>
      </c>
      <c r="O46" s="66"/>
      <c r="P46" s="23">
        <f t="shared" si="12"/>
        <v>11.739469207213297</v>
      </c>
      <c r="R46" s="23">
        <f t="shared" si="13"/>
        <v>10.698638992854676</v>
      </c>
      <c r="T46" s="23">
        <f t="shared" si="14"/>
        <v>9.8690425314732551</v>
      </c>
      <c r="V46" s="23">
        <f t="shared" si="15"/>
        <v>7.0910142954390496</v>
      </c>
      <c r="X46" s="23">
        <f t="shared" si="16"/>
        <v>17.206943498978838</v>
      </c>
      <c r="Z46" s="23">
        <f t="shared" si="17"/>
        <v>15.891763104152432</v>
      </c>
    </row>
    <row r="47" spans="1:26" ht="11.1" customHeight="1" x14ac:dyDescent="0.3">
      <c r="A47" s="79" t="s">
        <v>182</v>
      </c>
      <c r="B47" s="16"/>
      <c r="C47" s="140">
        <f>B44+B45</f>
        <v>12</v>
      </c>
      <c r="D47" s="16" t="s">
        <v>179</v>
      </c>
      <c r="E47" s="153">
        <f>((B44/C47)*D44)+((B45/C47)*D45)</f>
        <v>96.5</v>
      </c>
      <c r="F47" s="16" t="s">
        <v>183</v>
      </c>
      <c r="G47" s="16"/>
      <c r="H47" s="16"/>
      <c r="I47" s="74"/>
      <c r="J47" s="68">
        <v>1.0891763104152448</v>
      </c>
      <c r="K47" s="136">
        <f t="shared" si="9"/>
        <v>0.91812500000000308</v>
      </c>
      <c r="L47" s="23">
        <f t="shared" si="10"/>
        <v>15.989108236895794</v>
      </c>
      <c r="M47" s="23"/>
      <c r="N47" s="23">
        <f t="shared" si="11"/>
        <v>15.37587478734258</v>
      </c>
      <c r="O47" s="66"/>
      <c r="P47" s="23">
        <f t="shared" si="12"/>
        <v>11.666553249404517</v>
      </c>
      <c r="R47" s="23">
        <f t="shared" si="13"/>
        <v>10.632187818986013</v>
      </c>
      <c r="T47" s="23">
        <f t="shared" si="14"/>
        <v>9.8077441306566513</v>
      </c>
      <c r="V47" s="23">
        <f t="shared" si="15"/>
        <v>7.0469707283866336</v>
      </c>
      <c r="X47" s="23">
        <f t="shared" si="16"/>
        <v>17.100068073519342</v>
      </c>
      <c r="Z47" s="23">
        <f t="shared" si="17"/>
        <v>15.793056501021049</v>
      </c>
    </row>
    <row r="48" spans="1:26" ht="11.1" customHeight="1" x14ac:dyDescent="0.3">
      <c r="A48" s="174"/>
      <c r="B48" s="80"/>
      <c r="C48" s="80"/>
      <c r="D48" s="80"/>
      <c r="E48" s="80"/>
      <c r="F48" s="80"/>
      <c r="G48" s="80"/>
      <c r="H48" s="80"/>
      <c r="I48" s="161"/>
      <c r="J48" s="68">
        <v>1.0823689584751495</v>
      </c>
      <c r="K48" s="136">
        <f t="shared" si="9"/>
        <v>0.92389937106918552</v>
      </c>
      <c r="L48" s="23">
        <f t="shared" si="10"/>
        <v>15.889176310415193</v>
      </c>
      <c r="M48" s="23"/>
      <c r="N48" s="23">
        <f t="shared" si="11"/>
        <v>15.279775569921689</v>
      </c>
      <c r="O48" s="66"/>
      <c r="P48" s="23">
        <f t="shared" si="12"/>
        <v>11.593637291595739</v>
      </c>
      <c r="R48" s="23">
        <f t="shared" si="13"/>
        <v>10.565736645117351</v>
      </c>
      <c r="T48" s="23">
        <f t="shared" si="14"/>
        <v>9.7464457298400475</v>
      </c>
      <c r="V48" s="23">
        <f t="shared" si="15"/>
        <v>7.0029271613342168</v>
      </c>
      <c r="X48" s="23">
        <f t="shared" si="16"/>
        <v>16.993192648059846</v>
      </c>
      <c r="Z48" s="23">
        <f t="shared" si="17"/>
        <v>15.694349897889667</v>
      </c>
    </row>
    <row r="49" spans="8:26" ht="11.1" customHeight="1" x14ac:dyDescent="0.3">
      <c r="J49" s="68">
        <v>1.0755616065350542</v>
      </c>
      <c r="K49" s="136">
        <f t="shared" si="9"/>
        <v>0.92974683544304115</v>
      </c>
      <c r="L49" s="23">
        <f t="shared" si="10"/>
        <v>15.789244383934594</v>
      </c>
      <c r="M49" s="23"/>
      <c r="N49" s="23">
        <f t="shared" si="11"/>
        <v>15.183676352500797</v>
      </c>
      <c r="O49" s="66"/>
      <c r="P49" s="23">
        <f t="shared" si="12"/>
        <v>11.520721333786961</v>
      </c>
      <c r="R49" s="23">
        <f t="shared" si="13"/>
        <v>10.499285471248688</v>
      </c>
      <c r="T49" s="23">
        <f t="shared" si="14"/>
        <v>9.685147329023442</v>
      </c>
      <c r="V49" s="23">
        <f t="shared" si="15"/>
        <v>6.9588835942817999</v>
      </c>
      <c r="X49" s="23">
        <f t="shared" si="16"/>
        <v>16.886317222600351</v>
      </c>
      <c r="Z49" s="23">
        <f t="shared" si="17"/>
        <v>15.595643294758286</v>
      </c>
    </row>
    <row r="50" spans="8:26" ht="11.1" customHeight="1" x14ac:dyDescent="0.3">
      <c r="J50" s="68">
        <v>1.0687542545949589</v>
      </c>
      <c r="K50" s="136">
        <f t="shared" si="9"/>
        <v>0.93566878980892043</v>
      </c>
      <c r="L50" s="23">
        <f t="shared" si="10"/>
        <v>15.689312457453996</v>
      </c>
      <c r="M50" s="23"/>
      <c r="N50" s="23">
        <f t="shared" si="11"/>
        <v>15.087577135079906</v>
      </c>
      <c r="O50" s="66"/>
      <c r="P50" s="23">
        <f t="shared" si="12"/>
        <v>11.447805375978183</v>
      </c>
      <c r="R50" s="23">
        <f t="shared" si="13"/>
        <v>10.432834297380026</v>
      </c>
      <c r="T50" s="23">
        <f t="shared" si="14"/>
        <v>9.6238489282068382</v>
      </c>
      <c r="V50" s="23">
        <f t="shared" si="15"/>
        <v>6.914840027229384</v>
      </c>
      <c r="X50" s="23">
        <f t="shared" si="16"/>
        <v>16.779441797140855</v>
      </c>
      <c r="Z50" s="23">
        <f t="shared" si="17"/>
        <v>15.496936691626903</v>
      </c>
    </row>
    <row r="51" spans="8:26" ht="11.1" customHeight="1" x14ac:dyDescent="0.3">
      <c r="H51" s="1">
        <f>0.23-0.14</f>
        <v>0.09</v>
      </c>
      <c r="J51" s="68">
        <v>1.0619469026548636</v>
      </c>
      <c r="K51" s="136">
        <f t="shared" si="9"/>
        <v>0.94166666666666998</v>
      </c>
      <c r="L51" s="23">
        <f t="shared" si="10"/>
        <v>15.589380530973397</v>
      </c>
      <c r="M51" s="23"/>
      <c r="N51" s="23">
        <f t="shared" si="11"/>
        <v>14.991477917659015</v>
      </c>
      <c r="O51" s="66"/>
      <c r="P51" s="23">
        <f t="shared" si="12"/>
        <v>11.374889418169404</v>
      </c>
      <c r="R51" s="23">
        <f t="shared" si="13"/>
        <v>10.366383123511362</v>
      </c>
      <c r="T51" s="23">
        <f t="shared" si="14"/>
        <v>9.5625505273902345</v>
      </c>
      <c r="V51" s="23">
        <f t="shared" si="15"/>
        <v>6.8707964601769671</v>
      </c>
      <c r="X51" s="23">
        <f t="shared" si="16"/>
        <v>16.672566371681356</v>
      </c>
      <c r="Z51" s="23">
        <f t="shared" si="17"/>
        <v>15.398230088495522</v>
      </c>
    </row>
    <row r="52" spans="8:26" ht="11.1" customHeight="1" x14ac:dyDescent="0.3">
      <c r="J52" s="68">
        <v>1.0551395507147683</v>
      </c>
      <c r="K52" s="136">
        <f t="shared" si="9"/>
        <v>0.94774193548387431</v>
      </c>
      <c r="L52" s="23">
        <f t="shared" si="10"/>
        <v>15.489448604492798</v>
      </c>
      <c r="M52" s="23"/>
      <c r="N52" s="23">
        <f t="shared" si="11"/>
        <v>14.895378700238123</v>
      </c>
      <c r="O52" s="66"/>
      <c r="P52" s="23">
        <f t="shared" si="12"/>
        <v>11.301973460360626</v>
      </c>
      <c r="R52" s="23">
        <f t="shared" si="13"/>
        <v>10.2999319496427</v>
      </c>
      <c r="T52" s="23">
        <f t="shared" si="14"/>
        <v>9.5012521265736307</v>
      </c>
      <c r="V52" s="23">
        <f t="shared" si="15"/>
        <v>6.8267528931245502</v>
      </c>
      <c r="X52" s="23">
        <f t="shared" si="16"/>
        <v>16.56569094622186</v>
      </c>
      <c r="Z52" s="23">
        <f t="shared" si="17"/>
        <v>15.299523485364141</v>
      </c>
    </row>
    <row r="53" spans="8:26" ht="11.1" customHeight="1" x14ac:dyDescent="0.3">
      <c r="J53" s="68">
        <v>1.048332198774673</v>
      </c>
      <c r="K53" s="136">
        <f t="shared" si="9"/>
        <v>0.95389610389610724</v>
      </c>
      <c r="L53" s="23">
        <f t="shared" si="10"/>
        <v>15.3895166780122</v>
      </c>
      <c r="M53" s="23"/>
      <c r="N53" s="23">
        <f t="shared" si="11"/>
        <v>14.799279482817232</v>
      </c>
      <c r="O53" s="66"/>
      <c r="P53" s="23">
        <f t="shared" si="12"/>
        <v>11.229057502551848</v>
      </c>
      <c r="R53" s="23">
        <f t="shared" si="13"/>
        <v>10.233480775774037</v>
      </c>
      <c r="T53" s="23">
        <f t="shared" si="14"/>
        <v>9.4399537257570252</v>
      </c>
      <c r="V53" s="23">
        <f t="shared" si="15"/>
        <v>6.7827093260721343</v>
      </c>
      <c r="X53" s="23">
        <f t="shared" si="16"/>
        <v>16.458815520762364</v>
      </c>
      <c r="Z53" s="23">
        <f t="shared" si="17"/>
        <v>15.200816882232758</v>
      </c>
    </row>
    <row r="54" spans="8:26" ht="11.1" customHeight="1" x14ac:dyDescent="0.3">
      <c r="J54" s="68">
        <v>1.0415248468345779</v>
      </c>
      <c r="K54" s="136">
        <f t="shared" si="9"/>
        <v>0.96013071895425151</v>
      </c>
      <c r="L54" s="23">
        <f t="shared" si="10"/>
        <v>15.289584751531603</v>
      </c>
      <c r="M54" s="23"/>
      <c r="N54" s="23">
        <f t="shared" si="11"/>
        <v>14.703180265396343</v>
      </c>
      <c r="O54" s="66"/>
      <c r="P54" s="23">
        <f t="shared" si="12"/>
        <v>11.156141544743072</v>
      </c>
      <c r="R54" s="23">
        <f t="shared" si="13"/>
        <v>10.167029601905377</v>
      </c>
      <c r="T54" s="23">
        <f t="shared" si="14"/>
        <v>9.3786553249404232</v>
      </c>
      <c r="V54" s="23">
        <f t="shared" si="15"/>
        <v>6.7386657590197192</v>
      </c>
      <c r="X54" s="23">
        <f t="shared" si="16"/>
        <v>16.351940095302872</v>
      </c>
      <c r="Z54" s="23">
        <f t="shared" si="17"/>
        <v>15.10211027910138</v>
      </c>
    </row>
    <row r="55" spans="8:26" ht="11.1" customHeight="1" x14ac:dyDescent="0.3">
      <c r="J55" s="68">
        <v>1.0347174948944826</v>
      </c>
      <c r="K55" s="136">
        <f t="shared" si="9"/>
        <v>0.96644736842105583</v>
      </c>
      <c r="L55" s="23">
        <f t="shared" si="10"/>
        <v>15.189652825051004</v>
      </c>
      <c r="M55" s="23"/>
      <c r="N55" s="23">
        <f t="shared" si="11"/>
        <v>14.607081047975452</v>
      </c>
      <c r="O55" s="66"/>
      <c r="P55" s="23">
        <f t="shared" si="12"/>
        <v>11.083225586934294</v>
      </c>
      <c r="R55" s="23">
        <f t="shared" si="13"/>
        <v>10.100578428036714</v>
      </c>
      <c r="T55" s="23">
        <f t="shared" si="14"/>
        <v>9.3173569241238194</v>
      </c>
      <c r="V55" s="23">
        <f t="shared" si="15"/>
        <v>6.6946221919673023</v>
      </c>
      <c r="X55" s="23">
        <f t="shared" si="16"/>
        <v>16.245064669843376</v>
      </c>
      <c r="Z55" s="23">
        <f t="shared" si="17"/>
        <v>15.003403675969999</v>
      </c>
    </row>
    <row r="56" spans="8:26" ht="11.1" customHeight="1" x14ac:dyDescent="0.3">
      <c r="J56" s="68">
        <v>1.0279101429543873</v>
      </c>
      <c r="K56" s="136">
        <f t="shared" si="9"/>
        <v>0.97284768211920858</v>
      </c>
      <c r="L56" s="23">
        <f t="shared" si="10"/>
        <v>15.089720898570405</v>
      </c>
      <c r="M56" s="23"/>
      <c r="N56" s="23">
        <f t="shared" si="11"/>
        <v>14.510981830554561</v>
      </c>
      <c r="O56" s="66"/>
      <c r="P56" s="23">
        <f t="shared" si="12"/>
        <v>11.010309629125514</v>
      </c>
      <c r="R56" s="23">
        <f t="shared" si="13"/>
        <v>10.034127254168052</v>
      </c>
      <c r="T56" s="23">
        <f t="shared" si="14"/>
        <v>9.2560585233072157</v>
      </c>
      <c r="V56" s="23">
        <f t="shared" si="15"/>
        <v>6.6505786249148855</v>
      </c>
      <c r="X56" s="23">
        <f t="shared" si="16"/>
        <v>16.138189244383881</v>
      </c>
      <c r="Z56" s="23">
        <f t="shared" si="17"/>
        <v>14.904697072838616</v>
      </c>
    </row>
    <row r="57" spans="8:26" ht="11.1" customHeight="1" x14ac:dyDescent="0.3">
      <c r="J57" s="68">
        <v>1.021102791014292</v>
      </c>
      <c r="K57" s="136">
        <f t="shared" si="9"/>
        <v>0.97933333333333661</v>
      </c>
      <c r="L57" s="23">
        <f t="shared" si="10"/>
        <v>14.989788972089807</v>
      </c>
      <c r="M57" s="23"/>
      <c r="N57" s="23">
        <f t="shared" si="11"/>
        <v>14.41488261313367</v>
      </c>
      <c r="O57" s="66"/>
      <c r="P57" s="23">
        <f t="shared" si="12"/>
        <v>10.937393671316736</v>
      </c>
      <c r="R57" s="23">
        <f t="shared" si="13"/>
        <v>9.9676760802993876</v>
      </c>
      <c r="T57" s="23">
        <f t="shared" si="14"/>
        <v>9.1947601224906101</v>
      </c>
      <c r="V57" s="23">
        <f t="shared" si="15"/>
        <v>6.6065350578624695</v>
      </c>
      <c r="X57" s="23">
        <f t="shared" si="16"/>
        <v>16.031313818924385</v>
      </c>
      <c r="Z57" s="23">
        <f t="shared" si="17"/>
        <v>14.805990469707234</v>
      </c>
    </row>
    <row r="58" spans="8:26" ht="11.1" customHeight="1" x14ac:dyDescent="0.3">
      <c r="J58" s="68">
        <v>1.0142954390741967</v>
      </c>
      <c r="K58" s="136">
        <f t="shared" si="9"/>
        <v>0.98590604026845974</v>
      </c>
      <c r="L58" s="23">
        <f t="shared" si="10"/>
        <v>14.889857045609208</v>
      </c>
      <c r="M58" s="23"/>
      <c r="N58" s="23">
        <f t="shared" si="11"/>
        <v>14.318783395712778</v>
      </c>
      <c r="O58" s="66"/>
      <c r="P58" s="23">
        <f t="shared" si="12"/>
        <v>10.864477713507958</v>
      </c>
      <c r="R58" s="23">
        <f t="shared" si="13"/>
        <v>9.9012249064307252</v>
      </c>
      <c r="T58" s="23">
        <f t="shared" si="14"/>
        <v>9.1334617216740064</v>
      </c>
      <c r="V58" s="23">
        <f t="shared" si="15"/>
        <v>6.5624914908100527</v>
      </c>
      <c r="X58" s="23">
        <f t="shared" si="16"/>
        <v>15.924438393464888</v>
      </c>
      <c r="Z58" s="23">
        <f t="shared" si="17"/>
        <v>14.707283866575853</v>
      </c>
    </row>
    <row r="59" spans="8:26" ht="11.1" customHeight="1" x14ac:dyDescent="0.3">
      <c r="J59" s="68">
        <v>1.0074880871341014</v>
      </c>
      <c r="K59" s="136">
        <f t="shared" si="9"/>
        <v>0.99256756756757092</v>
      </c>
      <c r="L59" s="23">
        <f t="shared" si="10"/>
        <v>14.789925119128609</v>
      </c>
      <c r="M59" s="23"/>
      <c r="N59" s="23">
        <f t="shared" si="11"/>
        <v>14.222684178291887</v>
      </c>
      <c r="O59" s="66"/>
      <c r="P59" s="23">
        <f t="shared" si="12"/>
        <v>10.791561755699179</v>
      </c>
      <c r="R59" s="23">
        <f t="shared" si="13"/>
        <v>9.8347737325620628</v>
      </c>
      <c r="T59" s="23">
        <f t="shared" si="14"/>
        <v>9.0721633208574026</v>
      </c>
      <c r="V59" s="23">
        <f t="shared" si="15"/>
        <v>6.5184479237576358</v>
      </c>
      <c r="X59" s="23">
        <f t="shared" si="16"/>
        <v>15.817562968005392</v>
      </c>
      <c r="Z59" s="23">
        <f t="shared" si="17"/>
        <v>14.60857726344447</v>
      </c>
    </row>
    <row r="60" spans="8:26" ht="11.1" customHeight="1" x14ac:dyDescent="0.3">
      <c r="J60" s="68">
        <v>1.0003403675970048</v>
      </c>
      <c r="K60" s="136">
        <f t="shared" si="9"/>
        <v>0.99965974821367809</v>
      </c>
      <c r="L60" s="23">
        <f t="shared" si="10"/>
        <v>14.68499659632403</v>
      </c>
      <c r="M60" s="68"/>
      <c r="N60" s="68">
        <f>((0.9*$E$7)+(0.1*$E$15))</f>
        <v>14.121779999999999</v>
      </c>
      <c r="O60" s="67"/>
      <c r="P60" s="68">
        <v>10.715</v>
      </c>
      <c r="Q60" s="6"/>
      <c r="R60" s="68">
        <f>E11</f>
        <v>9.7650000000000006</v>
      </c>
      <c r="S60" s="6"/>
      <c r="T60" s="68">
        <v>9.0077999999999996</v>
      </c>
      <c r="U60" s="6"/>
      <c r="V60" s="23">
        <f t="shared" si="15"/>
        <v>6.4722021783526209</v>
      </c>
      <c r="W60" s="6"/>
      <c r="X60" s="23">
        <f t="shared" si="16"/>
        <v>15.705343771272975</v>
      </c>
      <c r="Y60" s="6"/>
      <c r="Z60" s="23">
        <f t="shared" si="17"/>
        <v>14.50493533015657</v>
      </c>
    </row>
    <row r="61" spans="8:26" ht="11.1" customHeight="1" x14ac:dyDescent="0.3">
      <c r="J61" s="68">
        <v>0.99353301565690955</v>
      </c>
      <c r="K61" s="136">
        <f t="shared" si="9"/>
        <v>1.0065090784515245</v>
      </c>
      <c r="L61" s="23">
        <f t="shared" si="10"/>
        <v>14.585064669843431</v>
      </c>
      <c r="M61" s="23"/>
      <c r="N61" s="23">
        <f t="shared" ref="N61:N92" si="18">($N$60/$J$60)*$J61</f>
        <v>14.025680782579109</v>
      </c>
      <c r="O61" s="66"/>
      <c r="P61" s="23">
        <f t="shared" ref="P61:P92" si="19">($P$60/$J$60)*$J61</f>
        <v>10.64208404219122</v>
      </c>
      <c r="R61" s="23">
        <f t="shared" ref="R61:R92" si="20">($R$60/$J$60)*$J61</f>
        <v>9.6985488261313382</v>
      </c>
      <c r="T61" s="23">
        <f t="shared" ref="T61:T92" si="21">($T$60/$J$60)*$J61</f>
        <v>8.9465015991833958</v>
      </c>
      <c r="V61" s="23">
        <f t="shared" si="15"/>
        <v>6.4281586113002049</v>
      </c>
      <c r="X61" s="23">
        <f t="shared" si="16"/>
        <v>15.59846834581348</v>
      </c>
      <c r="Z61" s="23">
        <f t="shared" si="17"/>
        <v>14.406228727025189</v>
      </c>
    </row>
    <row r="62" spans="8:26" ht="11.1" customHeight="1" x14ac:dyDescent="0.3">
      <c r="J62" s="68">
        <v>0.98672566371681425</v>
      </c>
      <c r="K62" s="136">
        <f t="shared" si="9"/>
        <v>1.0134529147982061</v>
      </c>
      <c r="L62" s="23">
        <f t="shared" si="10"/>
        <v>14.485132743362833</v>
      </c>
      <c r="M62" s="23"/>
      <c r="N62" s="23">
        <f t="shared" si="18"/>
        <v>13.929581565158218</v>
      </c>
      <c r="O62" s="66"/>
      <c r="P62" s="23">
        <f t="shared" si="19"/>
        <v>10.569168084382442</v>
      </c>
      <c r="R62" s="23">
        <f t="shared" si="20"/>
        <v>9.6320976522626758</v>
      </c>
      <c r="T62" s="23">
        <f t="shared" si="21"/>
        <v>8.8852031983667903</v>
      </c>
      <c r="V62" s="23">
        <f t="shared" si="15"/>
        <v>6.3841150442477881</v>
      </c>
      <c r="X62" s="23">
        <f t="shared" si="16"/>
        <v>15.491592920353982</v>
      </c>
      <c r="Z62" s="23">
        <f t="shared" si="17"/>
        <v>14.307522123893806</v>
      </c>
    </row>
    <row r="63" spans="8:26" ht="11.1" customHeight="1" x14ac:dyDescent="0.3">
      <c r="J63" s="68">
        <v>0.97991831177671895</v>
      </c>
      <c r="K63" s="136">
        <f t="shared" si="9"/>
        <v>1.0204932268148661</v>
      </c>
      <c r="L63" s="23">
        <f t="shared" si="10"/>
        <v>14.385200816882234</v>
      </c>
      <c r="M63" s="23"/>
      <c r="N63" s="23">
        <f t="shared" si="18"/>
        <v>13.833482347737325</v>
      </c>
      <c r="O63" s="66"/>
      <c r="P63" s="23">
        <f t="shared" si="19"/>
        <v>10.496252126573664</v>
      </c>
      <c r="R63" s="23">
        <f t="shared" si="20"/>
        <v>9.5656464783940134</v>
      </c>
      <c r="T63" s="23">
        <f t="shared" si="21"/>
        <v>8.8239047975501865</v>
      </c>
      <c r="V63" s="23">
        <f t="shared" si="15"/>
        <v>6.3400714771953712</v>
      </c>
      <c r="X63" s="23">
        <f t="shared" si="16"/>
        <v>15.384717494894486</v>
      </c>
      <c r="Z63" s="23">
        <f t="shared" si="17"/>
        <v>14.208815520762425</v>
      </c>
    </row>
    <row r="64" spans="8:26" ht="11.1" customHeight="1" x14ac:dyDescent="0.3">
      <c r="J64" s="68">
        <v>0.97311095983662366</v>
      </c>
      <c r="K64" s="136">
        <f t="shared" si="9"/>
        <v>1.0276320391745364</v>
      </c>
      <c r="L64" s="23">
        <f t="shared" si="10"/>
        <v>14.285268890401635</v>
      </c>
      <c r="M64" s="23"/>
      <c r="N64" s="23">
        <f t="shared" si="18"/>
        <v>13.737383130316434</v>
      </c>
      <c r="O64" s="66"/>
      <c r="P64" s="23">
        <f t="shared" si="19"/>
        <v>10.423336168764886</v>
      </c>
      <c r="R64" s="23">
        <f t="shared" si="20"/>
        <v>9.4991953045253492</v>
      </c>
      <c r="T64" s="23">
        <f t="shared" si="21"/>
        <v>8.7626063967335828</v>
      </c>
      <c r="V64" s="23">
        <f t="shared" si="15"/>
        <v>6.2960279101429544</v>
      </c>
      <c r="X64" s="23">
        <f t="shared" si="16"/>
        <v>15.277842069434991</v>
      </c>
      <c r="Z64" s="23">
        <f t="shared" si="17"/>
        <v>14.110108917631043</v>
      </c>
    </row>
    <row r="65" spans="10:26" ht="11.1" customHeight="1" x14ac:dyDescent="0.3">
      <c r="J65" s="68">
        <v>0.96630360789652847</v>
      </c>
      <c r="K65" s="136">
        <f t="shared" si="9"/>
        <v>1.0348714336033813</v>
      </c>
      <c r="L65" s="23">
        <f t="shared" si="10"/>
        <v>14.185336963921038</v>
      </c>
      <c r="M65" s="23"/>
      <c r="N65" s="23">
        <f t="shared" si="18"/>
        <v>13.641283912895545</v>
      </c>
      <c r="O65" s="66"/>
      <c r="P65" s="23">
        <f t="shared" si="19"/>
        <v>10.350420210956107</v>
      </c>
      <c r="R65" s="23">
        <f t="shared" si="20"/>
        <v>9.4327441306566886</v>
      </c>
      <c r="T65" s="23">
        <f t="shared" si="21"/>
        <v>8.701307995916979</v>
      </c>
      <c r="V65" s="23">
        <f t="shared" si="15"/>
        <v>6.2519843430905393</v>
      </c>
      <c r="X65" s="23">
        <f t="shared" si="16"/>
        <v>15.170966643975497</v>
      </c>
      <c r="Z65" s="23">
        <f t="shared" si="17"/>
        <v>14.011402314499662</v>
      </c>
    </row>
    <row r="66" spans="10:26" ht="11.1" customHeight="1" x14ac:dyDescent="0.3">
      <c r="J66" s="68">
        <v>0.95949625595643317</v>
      </c>
      <c r="K66" s="136">
        <f t="shared" si="9"/>
        <v>1.0422135509045758</v>
      </c>
      <c r="L66" s="23">
        <f t="shared" si="10"/>
        <v>14.085405037440438</v>
      </c>
      <c r="M66" s="23"/>
      <c r="N66" s="23">
        <f t="shared" si="18"/>
        <v>13.545184695474653</v>
      </c>
      <c r="O66" s="66"/>
      <c r="P66" s="23">
        <f t="shared" si="19"/>
        <v>10.277504253147329</v>
      </c>
      <c r="R66" s="23">
        <f t="shared" si="20"/>
        <v>9.3662929567880262</v>
      </c>
      <c r="T66" s="23">
        <f t="shared" si="21"/>
        <v>8.6400095951003753</v>
      </c>
      <c r="V66" s="23">
        <f t="shared" si="15"/>
        <v>6.2079407760381224</v>
      </c>
      <c r="X66" s="23">
        <f t="shared" si="16"/>
        <v>15.064091218515999</v>
      </c>
      <c r="Z66" s="23">
        <f t="shared" si="17"/>
        <v>13.912695711368281</v>
      </c>
    </row>
    <row r="67" spans="10:26" ht="11.1" customHeight="1" x14ac:dyDescent="0.3">
      <c r="J67" s="68">
        <v>0.95268890401633788</v>
      </c>
      <c r="K67" s="136">
        <f t="shared" si="9"/>
        <v>1.0496605930689529</v>
      </c>
      <c r="L67" s="23">
        <f t="shared" si="10"/>
        <v>13.985473110959839</v>
      </c>
      <c r="M67" s="23"/>
      <c r="N67" s="23">
        <f t="shared" si="18"/>
        <v>13.449085478053762</v>
      </c>
      <c r="O67" s="66"/>
      <c r="P67" s="23">
        <f t="shared" si="19"/>
        <v>10.204588295338551</v>
      </c>
      <c r="R67" s="23">
        <f t="shared" si="20"/>
        <v>9.299841782919362</v>
      </c>
      <c r="T67" s="23">
        <f t="shared" si="21"/>
        <v>8.5787111942837715</v>
      </c>
      <c r="V67" s="23">
        <f t="shared" si="15"/>
        <v>6.1638972089857056</v>
      </c>
      <c r="X67" s="23">
        <f t="shared" si="16"/>
        <v>14.957215793056504</v>
      </c>
      <c r="Z67" s="23">
        <f t="shared" si="17"/>
        <v>13.8139891082369</v>
      </c>
    </row>
    <row r="68" spans="10:26" ht="11.1" customHeight="1" x14ac:dyDescent="0.3">
      <c r="J68" s="68">
        <v>0.94588155207624258</v>
      </c>
      <c r="K68" s="136">
        <f t="shared" si="9"/>
        <v>1.0572148254767899</v>
      </c>
      <c r="L68" s="23">
        <f t="shared" si="10"/>
        <v>13.885541184479241</v>
      </c>
      <c r="M68" s="23"/>
      <c r="N68" s="23">
        <f t="shared" si="18"/>
        <v>13.352986260632871</v>
      </c>
      <c r="O68" s="66"/>
      <c r="P68" s="23">
        <f t="shared" si="19"/>
        <v>10.131672337529773</v>
      </c>
      <c r="R68" s="23">
        <f t="shared" si="20"/>
        <v>9.2333906090506996</v>
      </c>
      <c r="T68" s="23">
        <f t="shared" si="21"/>
        <v>8.517412793467166</v>
      </c>
      <c r="V68" s="23">
        <f t="shared" si="15"/>
        <v>6.1198536419332896</v>
      </c>
      <c r="X68" s="23">
        <f t="shared" si="16"/>
        <v>14.850340367597008</v>
      </c>
      <c r="Z68" s="23">
        <f t="shared" si="17"/>
        <v>13.715282505105517</v>
      </c>
    </row>
    <row r="69" spans="10:26" ht="11.1" customHeight="1" x14ac:dyDescent="0.3">
      <c r="J69" s="68">
        <v>0.93907420013614729</v>
      </c>
      <c r="K69" s="136">
        <f t="shared" si="9"/>
        <v>1.0648785791953603</v>
      </c>
      <c r="L69" s="23">
        <f t="shared" si="10"/>
        <v>13.785609257998642</v>
      </c>
      <c r="M69" s="23"/>
      <c r="N69" s="23">
        <f t="shared" si="18"/>
        <v>13.256887043211979</v>
      </c>
      <c r="O69" s="66"/>
      <c r="P69" s="23">
        <f t="shared" si="19"/>
        <v>10.058756379720995</v>
      </c>
      <c r="R69" s="23">
        <f t="shared" si="20"/>
        <v>9.1669394351820372</v>
      </c>
      <c r="T69" s="23">
        <f t="shared" si="21"/>
        <v>8.4561143926505622</v>
      </c>
      <c r="V69" s="23">
        <f t="shared" si="15"/>
        <v>6.0758100748808728</v>
      </c>
      <c r="X69" s="23">
        <f t="shared" si="16"/>
        <v>14.743464942137512</v>
      </c>
      <c r="Z69" s="23">
        <f t="shared" si="17"/>
        <v>13.616575901974135</v>
      </c>
    </row>
    <row r="70" spans="10:26" ht="11.1" customHeight="1" x14ac:dyDescent="0.3">
      <c r="J70" s="68">
        <v>0.93226684819605199</v>
      </c>
      <c r="K70" s="136">
        <f t="shared" si="9"/>
        <v>1.0726542533771446</v>
      </c>
      <c r="L70" s="23">
        <f t="shared" si="10"/>
        <v>13.685677331518043</v>
      </c>
      <c r="M70" s="23"/>
      <c r="N70" s="23">
        <f t="shared" si="18"/>
        <v>13.160787825791088</v>
      </c>
      <c r="O70" s="66"/>
      <c r="P70" s="23">
        <f t="shared" si="19"/>
        <v>9.9858404219122168</v>
      </c>
      <c r="R70" s="23">
        <f t="shared" si="20"/>
        <v>9.1004882613133748</v>
      </c>
      <c r="T70" s="23">
        <f t="shared" si="21"/>
        <v>8.3948159918339584</v>
      </c>
      <c r="V70" s="23">
        <f t="shared" si="15"/>
        <v>6.0317665078284559</v>
      </c>
      <c r="X70" s="23">
        <f t="shared" si="16"/>
        <v>14.636589516678015</v>
      </c>
      <c r="Z70" s="23">
        <f t="shared" si="17"/>
        <v>13.517869298842754</v>
      </c>
    </row>
    <row r="71" spans="10:26" ht="11.1" customHeight="1" x14ac:dyDescent="0.3">
      <c r="J71" s="68">
        <v>0.9254594962559568</v>
      </c>
      <c r="K71" s="136">
        <f t="shared" ref="K71:K102" si="22">1/J71</f>
        <v>1.0805443177638834</v>
      </c>
      <c r="L71" s="23">
        <f t="shared" ref="L71:L102" si="23">J71*14.68</f>
        <v>13.585745405037446</v>
      </c>
      <c r="M71" s="23"/>
      <c r="N71" s="23">
        <f t="shared" si="18"/>
        <v>13.064688608370199</v>
      </c>
      <c r="O71" s="66"/>
      <c r="P71" s="23">
        <f t="shared" si="19"/>
        <v>9.9129244641034386</v>
      </c>
      <c r="R71" s="23">
        <f t="shared" si="20"/>
        <v>9.0340370874447125</v>
      </c>
      <c r="T71" s="23">
        <f t="shared" si="21"/>
        <v>8.3335175910173547</v>
      </c>
      <c r="V71" s="23">
        <f t="shared" ref="V71:V102" si="24">J71*6.47</f>
        <v>5.9877229407760399</v>
      </c>
      <c r="X71" s="23">
        <f t="shared" ref="X71:X102" si="25">J71*15.7</f>
        <v>14.529714091218521</v>
      </c>
      <c r="Z71" s="23">
        <f t="shared" ref="Z71:Z102" si="26">J71*14.5</f>
        <v>13.419162695711373</v>
      </c>
    </row>
    <row r="72" spans="10:26" ht="11.1" customHeight="1" x14ac:dyDescent="0.3">
      <c r="J72" s="68">
        <v>0.91865214431586151</v>
      </c>
      <c r="K72" s="136">
        <f t="shared" si="22"/>
        <v>1.0885513153019633</v>
      </c>
      <c r="L72" s="23">
        <f t="shared" si="23"/>
        <v>13.485813478556846</v>
      </c>
      <c r="M72" s="23"/>
      <c r="N72" s="23">
        <f t="shared" si="18"/>
        <v>12.968589390949306</v>
      </c>
      <c r="O72" s="66"/>
      <c r="P72" s="23">
        <f t="shared" si="19"/>
        <v>9.8400085062946605</v>
      </c>
      <c r="R72" s="23">
        <f t="shared" si="20"/>
        <v>8.9675859135760501</v>
      </c>
      <c r="T72" s="23">
        <f t="shared" si="21"/>
        <v>8.2722191902007509</v>
      </c>
      <c r="V72" s="23">
        <f t="shared" si="24"/>
        <v>5.943679373723624</v>
      </c>
      <c r="X72" s="23">
        <f t="shared" si="25"/>
        <v>14.422838665759025</v>
      </c>
      <c r="Z72" s="23">
        <f t="shared" si="26"/>
        <v>13.320456092579992</v>
      </c>
    </row>
    <row r="73" spans="10:26" ht="11.1" customHeight="1" x14ac:dyDescent="0.3">
      <c r="J73" s="68">
        <v>0.91184479237576621</v>
      </c>
      <c r="K73" s="136">
        <f t="shared" si="22"/>
        <v>1.0966778648749529</v>
      </c>
      <c r="L73" s="23">
        <f t="shared" si="23"/>
        <v>13.385881552076247</v>
      </c>
      <c r="M73" s="23"/>
      <c r="N73" s="23">
        <f t="shared" si="18"/>
        <v>12.872490173528416</v>
      </c>
      <c r="O73" s="66"/>
      <c r="P73" s="23">
        <f t="shared" si="19"/>
        <v>9.7670925484858824</v>
      </c>
      <c r="R73" s="23">
        <f t="shared" si="20"/>
        <v>8.9011347397073877</v>
      </c>
      <c r="T73" s="23">
        <f t="shared" si="21"/>
        <v>8.2109207893841472</v>
      </c>
      <c r="V73" s="23">
        <f t="shared" si="24"/>
        <v>5.8996358066712071</v>
      </c>
      <c r="X73" s="23">
        <f t="shared" si="25"/>
        <v>14.31596324029953</v>
      </c>
      <c r="Z73" s="23">
        <f t="shared" si="26"/>
        <v>13.221749489448611</v>
      </c>
    </row>
    <row r="74" spans="10:26" ht="11.1" customHeight="1" x14ac:dyDescent="0.3">
      <c r="J74" s="68">
        <v>0.90503744043567091</v>
      </c>
      <c r="K74" s="136">
        <f t="shared" si="22"/>
        <v>1.1049266641594579</v>
      </c>
      <c r="L74" s="23">
        <f t="shared" si="23"/>
        <v>13.285949625595649</v>
      </c>
      <c r="M74" s="23"/>
      <c r="N74" s="23">
        <f t="shared" si="18"/>
        <v>12.776390956107525</v>
      </c>
      <c r="O74" s="66"/>
      <c r="P74" s="23">
        <f t="shared" si="19"/>
        <v>9.6941765906771042</v>
      </c>
      <c r="R74" s="23">
        <f t="shared" si="20"/>
        <v>8.8346835658387253</v>
      </c>
      <c r="T74" s="23">
        <f t="shared" si="21"/>
        <v>8.1496223885675416</v>
      </c>
      <c r="V74" s="23">
        <f t="shared" si="24"/>
        <v>5.8555922396187903</v>
      </c>
      <c r="X74" s="23">
        <f t="shared" si="25"/>
        <v>14.209087814840032</v>
      </c>
      <c r="Z74" s="23">
        <f t="shared" si="26"/>
        <v>13.123042886317227</v>
      </c>
    </row>
    <row r="75" spans="10:26" ht="11.1" customHeight="1" x14ac:dyDescent="0.3">
      <c r="J75" s="135">
        <v>0.89823008849557562</v>
      </c>
      <c r="K75" s="136">
        <f t="shared" si="22"/>
        <v>1.113300492610837</v>
      </c>
      <c r="L75" s="23">
        <f t="shared" si="23"/>
        <v>13.18601769911505</v>
      </c>
      <c r="M75" s="135"/>
      <c r="N75" s="23">
        <f t="shared" si="18"/>
        <v>12.680291738686632</v>
      </c>
      <c r="O75" s="67"/>
      <c r="P75" s="23">
        <f t="shared" si="19"/>
        <v>9.6212606328683261</v>
      </c>
      <c r="Q75" s="6"/>
      <c r="R75" s="23">
        <f t="shared" si="20"/>
        <v>8.7682323919700611</v>
      </c>
      <c r="S75" s="6"/>
      <c r="T75" s="23">
        <f t="shared" si="21"/>
        <v>8.0883239877509379</v>
      </c>
      <c r="U75" s="6"/>
      <c r="V75" s="23">
        <f t="shared" si="24"/>
        <v>5.8115486725663743</v>
      </c>
      <c r="W75" s="6"/>
      <c r="X75" s="23">
        <f t="shared" si="25"/>
        <v>14.102212389380536</v>
      </c>
      <c r="Y75" s="6"/>
      <c r="Z75" s="23">
        <f t="shared" si="26"/>
        <v>13.024336283185846</v>
      </c>
    </row>
    <row r="76" spans="10:26" ht="11.1" customHeight="1" x14ac:dyDescent="0.3">
      <c r="J76" s="68">
        <v>0.89142273655548032</v>
      </c>
      <c r="K76" s="136">
        <f t="shared" si="22"/>
        <v>1.1218022145857192</v>
      </c>
      <c r="L76" s="23">
        <f t="shared" si="23"/>
        <v>13.086085772634451</v>
      </c>
      <c r="M76" s="23"/>
      <c r="N76" s="23">
        <f t="shared" si="18"/>
        <v>12.584192521265742</v>
      </c>
      <c r="O76" s="66"/>
      <c r="P76" s="23">
        <f t="shared" si="19"/>
        <v>9.5483446750595462</v>
      </c>
      <c r="R76" s="23">
        <f t="shared" si="20"/>
        <v>8.7017812181013987</v>
      </c>
      <c r="T76" s="23">
        <f t="shared" si="21"/>
        <v>8.0270255869343341</v>
      </c>
      <c r="V76" s="23">
        <f t="shared" si="24"/>
        <v>5.7675051055139575</v>
      </c>
      <c r="X76" s="23">
        <f t="shared" si="25"/>
        <v>13.995336963921041</v>
      </c>
      <c r="Z76" s="23">
        <f t="shared" si="26"/>
        <v>12.925629680054465</v>
      </c>
    </row>
    <row r="77" spans="10:26" ht="11.1" customHeight="1" x14ac:dyDescent="0.3">
      <c r="J77" s="68">
        <v>0.88461538461538503</v>
      </c>
      <c r="K77" s="136">
        <f t="shared" si="22"/>
        <v>1.1304347826086951</v>
      </c>
      <c r="L77" s="23">
        <f t="shared" si="23"/>
        <v>12.986153846153853</v>
      </c>
      <c r="M77" s="23"/>
      <c r="N77" s="23">
        <f t="shared" si="18"/>
        <v>12.488093303844851</v>
      </c>
      <c r="O77" s="66"/>
      <c r="P77" s="23">
        <f t="shared" si="19"/>
        <v>9.4754287172507681</v>
      </c>
      <c r="R77" s="23">
        <f t="shared" si="20"/>
        <v>8.6353300442327363</v>
      </c>
      <c r="T77" s="23">
        <f t="shared" si="21"/>
        <v>7.9657271861177295</v>
      </c>
      <c r="V77" s="23">
        <f t="shared" si="24"/>
        <v>5.7234615384615406</v>
      </c>
      <c r="X77" s="23">
        <f t="shared" si="25"/>
        <v>13.888461538461545</v>
      </c>
      <c r="Z77" s="23">
        <f t="shared" si="26"/>
        <v>12.826923076923084</v>
      </c>
    </row>
    <row r="78" spans="10:26" ht="11.1" customHeight="1" x14ac:dyDescent="0.3">
      <c r="J78" s="68">
        <v>0.87780803267528984</v>
      </c>
      <c r="K78" s="136">
        <f t="shared" si="22"/>
        <v>1.1392012407910035</v>
      </c>
      <c r="L78" s="23">
        <f t="shared" si="23"/>
        <v>12.886221919673254</v>
      </c>
      <c r="M78" s="23"/>
      <c r="N78" s="23">
        <f t="shared" si="18"/>
        <v>12.39199408642396</v>
      </c>
      <c r="O78" s="66"/>
      <c r="P78" s="23">
        <f t="shared" si="19"/>
        <v>9.4025127594419917</v>
      </c>
      <c r="R78" s="23">
        <f t="shared" si="20"/>
        <v>8.5688788703640739</v>
      </c>
      <c r="T78" s="23">
        <f t="shared" si="21"/>
        <v>7.9044287853011266</v>
      </c>
      <c r="V78" s="23">
        <f t="shared" si="24"/>
        <v>5.6794179714091246</v>
      </c>
      <c r="X78" s="23">
        <f t="shared" si="25"/>
        <v>13.781586113002049</v>
      </c>
      <c r="Z78" s="23">
        <f t="shared" si="26"/>
        <v>12.728216473791703</v>
      </c>
    </row>
    <row r="79" spans="10:26" ht="11.1" customHeight="1" x14ac:dyDescent="0.3">
      <c r="J79" s="68">
        <v>0.87100068073519454</v>
      </c>
      <c r="K79" s="136">
        <f t="shared" si="22"/>
        <v>1.1481047284095343</v>
      </c>
      <c r="L79" s="23">
        <f t="shared" si="23"/>
        <v>12.786289993192655</v>
      </c>
      <c r="M79" s="23"/>
      <c r="N79" s="23">
        <f t="shared" si="18"/>
        <v>12.295894869003069</v>
      </c>
      <c r="O79" s="66"/>
      <c r="P79" s="23">
        <f t="shared" si="19"/>
        <v>9.3295968016332136</v>
      </c>
      <c r="R79" s="23">
        <f t="shared" si="20"/>
        <v>8.5024276964954115</v>
      </c>
      <c r="T79" s="23">
        <f t="shared" si="21"/>
        <v>7.8431303844845219</v>
      </c>
      <c r="V79" s="23">
        <f t="shared" si="24"/>
        <v>5.6353744043567087</v>
      </c>
      <c r="X79" s="23">
        <f t="shared" si="25"/>
        <v>13.674710687542554</v>
      </c>
      <c r="Z79" s="23">
        <f t="shared" si="26"/>
        <v>12.629509870660321</v>
      </c>
    </row>
    <row r="80" spans="10:26" ht="11.1" customHeight="1" x14ac:dyDescent="0.3">
      <c r="J80" s="68">
        <v>0.86419332879509925</v>
      </c>
      <c r="K80" s="136">
        <f t="shared" si="22"/>
        <v>1.1571484836549815</v>
      </c>
      <c r="L80" s="23">
        <f t="shared" si="23"/>
        <v>12.686358066712057</v>
      </c>
      <c r="M80" s="23"/>
      <c r="N80" s="23">
        <f t="shared" si="18"/>
        <v>12.199795651582178</v>
      </c>
      <c r="O80" s="66"/>
      <c r="P80" s="23">
        <f t="shared" si="19"/>
        <v>9.2566808438244337</v>
      </c>
      <c r="R80" s="135">
        <f t="shared" si="20"/>
        <v>8.4359765226267491</v>
      </c>
      <c r="T80" s="135">
        <f t="shared" si="21"/>
        <v>7.7818319836679182</v>
      </c>
      <c r="V80" s="23">
        <f t="shared" si="24"/>
        <v>5.5913308373042918</v>
      </c>
      <c r="X80" s="23">
        <f t="shared" si="25"/>
        <v>13.567835262083058</v>
      </c>
      <c r="Z80" s="23">
        <f t="shared" si="26"/>
        <v>12.530803267528938</v>
      </c>
    </row>
    <row r="81" spans="10:26" ht="11.1" customHeight="1" x14ac:dyDescent="0.3">
      <c r="J81" s="68">
        <v>0.85738597685500395</v>
      </c>
      <c r="K81" s="136">
        <f t="shared" si="22"/>
        <v>1.1663358475585541</v>
      </c>
      <c r="L81" s="23">
        <f t="shared" si="23"/>
        <v>12.586426140231458</v>
      </c>
      <c r="M81" s="23"/>
      <c r="N81" s="23">
        <f t="shared" si="18"/>
        <v>12.103696434161286</v>
      </c>
      <c r="O81" s="66"/>
      <c r="P81" s="23">
        <f t="shared" si="19"/>
        <v>9.1837648860156555</v>
      </c>
      <c r="R81" s="23">
        <f t="shared" si="20"/>
        <v>8.3695253487580867</v>
      </c>
      <c r="T81" s="23">
        <f t="shared" si="21"/>
        <v>7.7205335828513135</v>
      </c>
      <c r="V81" s="23">
        <f t="shared" si="24"/>
        <v>5.547287270251875</v>
      </c>
      <c r="X81" s="23">
        <f t="shared" si="25"/>
        <v>13.460959836623561</v>
      </c>
      <c r="Z81" s="23">
        <f t="shared" si="26"/>
        <v>12.432096664397557</v>
      </c>
    </row>
    <row r="82" spans="10:26" ht="11.1" customHeight="1" x14ac:dyDescent="0.3">
      <c r="J82" s="137">
        <v>0.85057862491490865</v>
      </c>
      <c r="K82" s="136">
        <f t="shared" si="22"/>
        <v>1.1756702681072422</v>
      </c>
      <c r="L82" s="23">
        <f t="shared" si="23"/>
        <v>12.486494213750859</v>
      </c>
      <c r="M82" s="137"/>
      <c r="N82" s="23">
        <f t="shared" si="18"/>
        <v>12.007597216740395</v>
      </c>
      <c r="O82" s="67"/>
      <c r="P82" s="23">
        <f t="shared" si="19"/>
        <v>9.1108489282068774</v>
      </c>
      <c r="Q82" s="6"/>
      <c r="R82" s="23">
        <f t="shared" si="20"/>
        <v>8.3030741748894243</v>
      </c>
      <c r="S82" s="6"/>
      <c r="T82" s="23">
        <f t="shared" si="21"/>
        <v>7.6592351820347098</v>
      </c>
      <c r="U82" s="6"/>
      <c r="V82" s="23">
        <f t="shared" si="24"/>
        <v>5.503243703199459</v>
      </c>
      <c r="W82" s="6"/>
      <c r="X82" s="23">
        <f t="shared" si="25"/>
        <v>13.354084411164065</v>
      </c>
      <c r="Y82" s="6"/>
      <c r="Z82" s="23">
        <f t="shared" si="26"/>
        <v>12.333390061266176</v>
      </c>
    </row>
    <row r="83" spans="10:26" ht="11.1" customHeight="1" x14ac:dyDescent="0.3">
      <c r="J83" s="68">
        <v>0.84377127297481336</v>
      </c>
      <c r="K83" s="136">
        <f t="shared" si="22"/>
        <v>1.1851553045582888</v>
      </c>
      <c r="L83" s="23">
        <f t="shared" si="23"/>
        <v>12.386562287270261</v>
      </c>
      <c r="M83" s="23"/>
      <c r="N83" s="23">
        <f t="shared" si="18"/>
        <v>11.911497999319504</v>
      </c>
      <c r="O83" s="66"/>
      <c r="P83" s="23">
        <f t="shared" si="19"/>
        <v>9.0379329703980993</v>
      </c>
      <c r="R83" s="23">
        <f t="shared" si="20"/>
        <v>8.2366230010207602</v>
      </c>
      <c r="T83" s="23">
        <f t="shared" si="21"/>
        <v>7.5979367812181051</v>
      </c>
      <c r="V83" s="23">
        <f t="shared" si="24"/>
        <v>5.4592001361470421</v>
      </c>
      <c r="X83" s="23">
        <f t="shared" si="25"/>
        <v>13.247208985704569</v>
      </c>
      <c r="Z83" s="23">
        <f t="shared" si="26"/>
        <v>12.234683458134795</v>
      </c>
    </row>
    <row r="84" spans="10:26" ht="11.1" customHeight="1" x14ac:dyDescent="0.3">
      <c r="J84" s="68">
        <v>0.83696392103471817</v>
      </c>
      <c r="K84" s="136">
        <f t="shared" si="22"/>
        <v>1.1947946319642122</v>
      </c>
      <c r="L84" s="23">
        <f t="shared" si="23"/>
        <v>12.286630360789662</v>
      </c>
      <c r="M84" s="23"/>
      <c r="N84" s="23">
        <f t="shared" si="18"/>
        <v>11.815398781898613</v>
      </c>
      <c r="O84" s="66"/>
      <c r="P84" s="23">
        <f t="shared" si="19"/>
        <v>8.9650170125893212</v>
      </c>
      <c r="R84" s="23">
        <f t="shared" si="20"/>
        <v>8.1701718271520996</v>
      </c>
      <c r="T84" s="23">
        <f t="shared" si="21"/>
        <v>7.5366383804015022</v>
      </c>
      <c r="V84" s="23">
        <f t="shared" si="24"/>
        <v>5.4151565690946262</v>
      </c>
      <c r="X84" s="23">
        <f t="shared" si="25"/>
        <v>13.140333560245075</v>
      </c>
      <c r="Z84" s="23">
        <f t="shared" si="26"/>
        <v>12.135976855003413</v>
      </c>
    </row>
    <row r="85" spans="10:26" ht="11.1" customHeight="1" x14ac:dyDescent="0.3">
      <c r="J85" s="68">
        <v>0.83015656909462288</v>
      </c>
      <c r="K85" s="136">
        <f t="shared" si="22"/>
        <v>1.2045920459204582</v>
      </c>
      <c r="L85" s="23">
        <f t="shared" si="23"/>
        <v>12.186698434309063</v>
      </c>
      <c r="M85" s="23"/>
      <c r="N85" s="23">
        <f t="shared" si="18"/>
        <v>11.719299564477723</v>
      </c>
      <c r="O85" s="66"/>
      <c r="P85" s="23">
        <f t="shared" si="19"/>
        <v>8.892101054780543</v>
      </c>
      <c r="R85" s="23">
        <f t="shared" si="20"/>
        <v>8.1037206532834372</v>
      </c>
      <c r="T85" s="23">
        <f t="shared" si="21"/>
        <v>7.4753399795848976</v>
      </c>
      <c r="V85" s="23">
        <f t="shared" si="24"/>
        <v>5.3711130020422102</v>
      </c>
      <c r="X85" s="23">
        <f t="shared" si="25"/>
        <v>13.033458134785578</v>
      </c>
      <c r="Z85" s="23">
        <f t="shared" si="26"/>
        <v>12.037270251872032</v>
      </c>
    </row>
    <row r="86" spans="10:26" ht="11.1" customHeight="1" x14ac:dyDescent="0.3">
      <c r="J86" s="68">
        <v>0.82334921715452758</v>
      </c>
      <c r="K86" s="136">
        <f t="shared" si="22"/>
        <v>1.2145514675485727</v>
      </c>
      <c r="L86" s="23">
        <f t="shared" si="23"/>
        <v>12.086766507828465</v>
      </c>
      <c r="M86" s="23"/>
      <c r="N86" s="23">
        <f t="shared" si="18"/>
        <v>11.62320034705683</v>
      </c>
      <c r="O86" s="66"/>
      <c r="P86" s="23">
        <f t="shared" si="19"/>
        <v>8.8191850969717649</v>
      </c>
      <c r="R86" s="23">
        <f t="shared" si="20"/>
        <v>8.037269479414773</v>
      </c>
      <c r="T86" s="23">
        <f t="shared" si="21"/>
        <v>7.4140415787682938</v>
      </c>
      <c r="V86" s="23">
        <f t="shared" si="24"/>
        <v>5.3270694349897934</v>
      </c>
      <c r="X86" s="23">
        <f t="shared" si="25"/>
        <v>12.926582709326082</v>
      </c>
      <c r="Z86" s="23">
        <f t="shared" si="26"/>
        <v>11.938563648740651</v>
      </c>
    </row>
    <row r="87" spans="10:26" ht="11.1" customHeight="1" x14ac:dyDescent="0.3">
      <c r="J87" s="68">
        <v>0.81654186521443228</v>
      </c>
      <c r="K87" s="136">
        <f t="shared" si="22"/>
        <v>1.224676948728636</v>
      </c>
      <c r="L87" s="23">
        <f t="shared" si="23"/>
        <v>11.986834581347866</v>
      </c>
      <c r="M87" s="23"/>
      <c r="N87" s="23">
        <f t="shared" si="18"/>
        <v>11.527101129635939</v>
      </c>
      <c r="O87" s="66"/>
      <c r="P87" s="23">
        <f t="shared" si="19"/>
        <v>8.7462691391629868</v>
      </c>
      <c r="R87" s="23">
        <f t="shared" si="20"/>
        <v>7.9708183055461115</v>
      </c>
      <c r="T87" s="23">
        <f t="shared" si="21"/>
        <v>7.3527431779516892</v>
      </c>
      <c r="V87" s="23">
        <f t="shared" si="24"/>
        <v>5.2830258679373765</v>
      </c>
      <c r="X87" s="23">
        <f t="shared" si="25"/>
        <v>12.819707283866586</v>
      </c>
      <c r="Z87" s="23">
        <f t="shared" si="26"/>
        <v>11.839857045609268</v>
      </c>
    </row>
    <row r="88" spans="10:26" ht="11.1" customHeight="1" x14ac:dyDescent="0.3">
      <c r="J88" s="68">
        <v>0.80973451327433699</v>
      </c>
      <c r="K88" s="136">
        <f t="shared" si="22"/>
        <v>1.2349726775956273</v>
      </c>
      <c r="L88" s="23">
        <f t="shared" si="23"/>
        <v>11.886902654867267</v>
      </c>
      <c r="M88" s="23"/>
      <c r="N88" s="23">
        <f t="shared" si="18"/>
        <v>11.431001912215049</v>
      </c>
      <c r="O88" s="66"/>
      <c r="P88" s="23">
        <f t="shared" si="19"/>
        <v>8.6733531813542086</v>
      </c>
      <c r="R88" s="23">
        <f t="shared" si="20"/>
        <v>7.9043671316774482</v>
      </c>
      <c r="T88" s="23">
        <f t="shared" si="21"/>
        <v>7.2914447771350854</v>
      </c>
      <c r="V88" s="23">
        <f t="shared" si="24"/>
        <v>5.2389823008849605</v>
      </c>
      <c r="X88" s="23">
        <f t="shared" si="25"/>
        <v>12.712831858407091</v>
      </c>
      <c r="Z88" s="23">
        <f t="shared" si="26"/>
        <v>11.741150442477887</v>
      </c>
    </row>
    <row r="89" spans="10:26" ht="11.1" customHeight="1" x14ac:dyDescent="0.3">
      <c r="J89" s="68">
        <v>0.80292716133424169</v>
      </c>
      <c r="K89" s="136">
        <f t="shared" si="22"/>
        <v>1.2454429843153867</v>
      </c>
      <c r="L89" s="23">
        <f t="shared" si="23"/>
        <v>11.786970728386668</v>
      </c>
      <c r="M89" s="23"/>
      <c r="N89" s="23">
        <f t="shared" si="18"/>
        <v>11.334902694794156</v>
      </c>
      <c r="O89" s="66"/>
      <c r="P89" s="23">
        <f t="shared" si="19"/>
        <v>8.6004372235454305</v>
      </c>
      <c r="R89" s="23">
        <f t="shared" si="20"/>
        <v>7.8379159578087858</v>
      </c>
      <c r="T89" s="23">
        <f t="shared" si="21"/>
        <v>7.2301463763184808</v>
      </c>
      <c r="V89" s="23">
        <f t="shared" si="24"/>
        <v>5.1949387338325437</v>
      </c>
      <c r="X89" s="23">
        <f t="shared" si="25"/>
        <v>12.605956432947593</v>
      </c>
      <c r="Z89" s="23">
        <f t="shared" si="26"/>
        <v>11.642443839346505</v>
      </c>
    </row>
    <row r="90" spans="10:26" ht="11.1" customHeight="1" x14ac:dyDescent="0.3">
      <c r="J90" s="68">
        <v>0.79611980939414639</v>
      </c>
      <c r="K90" s="136">
        <f t="shared" si="22"/>
        <v>1.2560923471569034</v>
      </c>
      <c r="L90" s="23">
        <f t="shared" si="23"/>
        <v>11.687038801906068</v>
      </c>
      <c r="M90" s="23"/>
      <c r="N90" s="23">
        <f t="shared" si="18"/>
        <v>11.238803477373265</v>
      </c>
      <c r="O90" s="66"/>
      <c r="P90" s="23">
        <f t="shared" si="19"/>
        <v>8.5275212657366506</v>
      </c>
      <c r="R90" s="23">
        <f t="shared" si="20"/>
        <v>7.7714647839401225</v>
      </c>
      <c r="T90" s="23">
        <f t="shared" si="21"/>
        <v>7.168847975501877</v>
      </c>
      <c r="V90" s="23">
        <f t="shared" si="24"/>
        <v>5.1508951667801268</v>
      </c>
      <c r="X90" s="23">
        <f t="shared" si="25"/>
        <v>12.499081007488098</v>
      </c>
      <c r="Z90" s="23">
        <f t="shared" si="26"/>
        <v>11.543737236215122</v>
      </c>
    </row>
    <row r="91" spans="10:26" ht="11.1" customHeight="1" x14ac:dyDescent="0.3">
      <c r="J91" s="68">
        <v>0.78931245745405121</v>
      </c>
      <c r="K91" s="136">
        <f t="shared" si="22"/>
        <v>1.2669253988788258</v>
      </c>
      <c r="L91" s="23">
        <f t="shared" si="23"/>
        <v>11.587106875425471</v>
      </c>
      <c r="M91" s="23"/>
      <c r="N91" s="23">
        <f t="shared" si="18"/>
        <v>11.142704259952376</v>
      </c>
      <c r="O91" s="66"/>
      <c r="P91" s="23">
        <f t="shared" si="19"/>
        <v>8.4546053079278742</v>
      </c>
      <c r="R91" s="23">
        <f t="shared" si="20"/>
        <v>7.705013610071461</v>
      </c>
      <c r="T91" s="23">
        <f t="shared" si="21"/>
        <v>7.1075495746852733</v>
      </c>
      <c r="V91" s="23">
        <f t="shared" si="24"/>
        <v>5.1068515997277109</v>
      </c>
      <c r="X91" s="23">
        <f t="shared" si="25"/>
        <v>12.392205582028604</v>
      </c>
      <c r="Z91" s="23">
        <f t="shared" si="26"/>
        <v>11.445030633083743</v>
      </c>
    </row>
    <row r="92" spans="10:26" ht="11.1" customHeight="1" x14ac:dyDescent="0.3">
      <c r="J92" s="68">
        <v>0.78250510551395591</v>
      </c>
      <c r="K92" s="136">
        <f t="shared" si="22"/>
        <v>1.2779469334493245</v>
      </c>
      <c r="L92" s="23">
        <f t="shared" si="23"/>
        <v>11.487174948944872</v>
      </c>
      <c r="M92" s="23"/>
      <c r="N92" s="23">
        <f t="shared" si="18"/>
        <v>11.046605042531484</v>
      </c>
      <c r="O92" s="66"/>
      <c r="P92" s="23">
        <f t="shared" si="19"/>
        <v>8.3816893501190961</v>
      </c>
      <c r="R92" s="23">
        <f t="shared" si="20"/>
        <v>7.6385624362027986</v>
      </c>
      <c r="T92" s="23">
        <f t="shared" si="21"/>
        <v>7.0462511738686695</v>
      </c>
      <c r="V92" s="23">
        <f t="shared" si="24"/>
        <v>5.0628080326752949</v>
      </c>
      <c r="X92" s="23">
        <f t="shared" si="25"/>
        <v>12.285330156569108</v>
      </c>
      <c r="Z92" s="23">
        <f t="shared" si="26"/>
        <v>11.346324029952362</v>
      </c>
    </row>
    <row r="93" spans="10:26" ht="11.1" customHeight="1" x14ac:dyDescent="0.3">
      <c r="J93" s="68">
        <v>0.77569775357386062</v>
      </c>
      <c r="K93" s="136">
        <f t="shared" si="22"/>
        <v>1.289161913119788</v>
      </c>
      <c r="L93" s="23">
        <f t="shared" si="23"/>
        <v>11.387243022464274</v>
      </c>
      <c r="M93" s="23"/>
      <c r="N93" s="23">
        <f t="shared" ref="N93:N124" si="27">($N$60/$J$60)*$J93</f>
        <v>10.950505825110593</v>
      </c>
      <c r="O93" s="66"/>
      <c r="P93" s="23">
        <f t="shared" ref="P93:P124" si="28">($P$60/$J$60)*$J93</f>
        <v>8.308773392310318</v>
      </c>
      <c r="R93" s="23">
        <f t="shared" ref="R93:R124" si="29">($R$60/$J$60)*$J93</f>
        <v>7.5721112623341353</v>
      </c>
      <c r="T93" s="23">
        <f t="shared" ref="T93:T124" si="30">($T$60/$J$60)*$J93</f>
        <v>6.9849527730520649</v>
      </c>
      <c r="V93" s="23">
        <f t="shared" si="24"/>
        <v>5.018764465622878</v>
      </c>
      <c r="X93" s="23">
        <f t="shared" si="25"/>
        <v>12.178454731109611</v>
      </c>
      <c r="Z93" s="23">
        <f t="shared" si="26"/>
        <v>11.247617426820979</v>
      </c>
    </row>
    <row r="94" spans="10:26" ht="11.1" customHeight="1" x14ac:dyDescent="0.3">
      <c r="J94" s="68">
        <v>0.76889040163376532</v>
      </c>
      <c r="K94" s="136">
        <f t="shared" si="22"/>
        <v>1.3005754758742791</v>
      </c>
      <c r="L94" s="23">
        <f t="shared" si="23"/>
        <v>11.287311095983675</v>
      </c>
      <c r="M94" s="23"/>
      <c r="N94" s="23">
        <f t="shared" si="27"/>
        <v>10.854406607689702</v>
      </c>
      <c r="O94" s="66"/>
      <c r="P94" s="23">
        <f t="shared" si="28"/>
        <v>8.2358574345015381</v>
      </c>
      <c r="R94" s="23">
        <f t="shared" si="29"/>
        <v>7.5056600884654729</v>
      </c>
      <c r="T94" s="23">
        <f t="shared" si="30"/>
        <v>6.9236543722354611</v>
      </c>
      <c r="V94" s="23">
        <f t="shared" si="24"/>
        <v>4.9747208985704612</v>
      </c>
      <c r="X94" s="23">
        <f t="shared" si="25"/>
        <v>12.071579305650115</v>
      </c>
      <c r="Z94" s="23">
        <f t="shared" si="26"/>
        <v>11.148910823689597</v>
      </c>
    </row>
    <row r="95" spans="10:26" ht="11.1" customHeight="1" x14ac:dyDescent="0.3">
      <c r="J95" s="68">
        <v>0.76208304969367002</v>
      </c>
      <c r="K95" s="136">
        <f t="shared" si="22"/>
        <v>1.3121929432782478</v>
      </c>
      <c r="L95" s="23">
        <f t="shared" si="23"/>
        <v>11.187379169503076</v>
      </c>
      <c r="M95" s="23"/>
      <c r="N95" s="23">
        <f t="shared" si="27"/>
        <v>10.75830739026881</v>
      </c>
      <c r="O95" s="66"/>
      <c r="P95" s="23">
        <f t="shared" si="28"/>
        <v>8.1629414766927599</v>
      </c>
      <c r="R95" s="23">
        <f t="shared" si="29"/>
        <v>7.4392089145968106</v>
      </c>
      <c r="T95" s="23">
        <f t="shared" si="30"/>
        <v>6.8623559714188564</v>
      </c>
      <c r="V95" s="23">
        <f t="shared" si="24"/>
        <v>4.9306773315180452</v>
      </c>
      <c r="X95" s="23">
        <f t="shared" si="25"/>
        <v>11.964703880190619</v>
      </c>
      <c r="Z95" s="23">
        <f t="shared" si="26"/>
        <v>11.050204220558216</v>
      </c>
    </row>
    <row r="96" spans="10:26" ht="11.1" customHeight="1" x14ac:dyDescent="0.3">
      <c r="J96" s="68">
        <v>0.75527569775357473</v>
      </c>
      <c r="K96" s="136">
        <f t="shared" si="22"/>
        <v>1.3240198287516884</v>
      </c>
      <c r="L96" s="23">
        <f t="shared" si="23"/>
        <v>11.087447243022476</v>
      </c>
      <c r="M96" s="23"/>
      <c r="N96" s="23">
        <f t="shared" si="27"/>
        <v>10.662208172847919</v>
      </c>
      <c r="O96" s="66"/>
      <c r="P96" s="23">
        <f t="shared" si="28"/>
        <v>8.0900255188839818</v>
      </c>
      <c r="R96" s="23">
        <f t="shared" si="29"/>
        <v>7.3727577407281473</v>
      </c>
      <c r="T96" s="23">
        <f t="shared" si="30"/>
        <v>6.8010575706022527</v>
      </c>
      <c r="V96" s="23">
        <f t="shared" si="24"/>
        <v>4.8866337644656284</v>
      </c>
      <c r="X96" s="23">
        <f t="shared" si="25"/>
        <v>11.857828454731123</v>
      </c>
      <c r="Z96" s="23">
        <f t="shared" si="26"/>
        <v>10.951497617426833</v>
      </c>
    </row>
    <row r="97" spans="10:26" ht="11.1" customHeight="1" x14ac:dyDescent="0.3">
      <c r="J97" s="68">
        <v>0.74846834581347954</v>
      </c>
      <c r="K97" s="136">
        <f t="shared" si="22"/>
        <v>1.3360618462937681</v>
      </c>
      <c r="L97" s="23">
        <f t="shared" si="23"/>
        <v>10.987515316541879</v>
      </c>
      <c r="M97" s="23"/>
      <c r="N97" s="23">
        <f t="shared" si="27"/>
        <v>10.56610895542703</v>
      </c>
      <c r="O97" s="66"/>
      <c r="P97" s="23">
        <f t="shared" si="28"/>
        <v>8.0171095610752054</v>
      </c>
      <c r="R97" s="23">
        <f t="shared" si="29"/>
        <v>7.3063065668594858</v>
      </c>
      <c r="T97" s="23">
        <f t="shared" si="30"/>
        <v>6.7397591697856489</v>
      </c>
      <c r="V97" s="23">
        <f t="shared" si="24"/>
        <v>4.8425901974132124</v>
      </c>
      <c r="X97" s="23">
        <f t="shared" si="25"/>
        <v>11.750953029271628</v>
      </c>
      <c r="Z97" s="23">
        <f t="shared" si="26"/>
        <v>10.852791014295454</v>
      </c>
    </row>
    <row r="98" spans="10:26" ht="11.1" customHeight="1" x14ac:dyDescent="0.3">
      <c r="J98" s="68">
        <v>0.74166099387338424</v>
      </c>
      <c r="K98" s="136">
        <f t="shared" si="22"/>
        <v>1.3483249196879283</v>
      </c>
      <c r="L98" s="23">
        <f t="shared" si="23"/>
        <v>10.88758339006128</v>
      </c>
      <c r="M98" s="23"/>
      <c r="N98" s="23">
        <f t="shared" si="27"/>
        <v>10.470009738006137</v>
      </c>
      <c r="O98" s="66"/>
      <c r="P98" s="23">
        <f t="shared" si="28"/>
        <v>7.9441936032664264</v>
      </c>
      <c r="R98" s="23">
        <f t="shared" si="29"/>
        <v>7.2398553929908234</v>
      </c>
      <c r="T98" s="23">
        <f t="shared" si="30"/>
        <v>6.6784607689690452</v>
      </c>
      <c r="V98" s="23">
        <f t="shared" si="24"/>
        <v>4.7985466303607955</v>
      </c>
      <c r="X98" s="23">
        <f t="shared" si="25"/>
        <v>11.644077603812132</v>
      </c>
      <c r="Z98" s="23">
        <f t="shared" si="26"/>
        <v>10.754084411164072</v>
      </c>
    </row>
    <row r="99" spans="10:26" ht="11.1" customHeight="1" x14ac:dyDescent="0.3">
      <c r="J99" s="68">
        <v>0.73485364193328895</v>
      </c>
      <c r="K99" s="136">
        <f t="shared" si="22"/>
        <v>1.3608151922186178</v>
      </c>
      <c r="L99" s="23">
        <f t="shared" si="23"/>
        <v>10.787651463580682</v>
      </c>
      <c r="M99" s="23"/>
      <c r="N99" s="23">
        <f t="shared" si="27"/>
        <v>10.373910520585246</v>
      </c>
      <c r="O99" s="66"/>
      <c r="P99" s="23">
        <f t="shared" si="28"/>
        <v>7.8712776454576483</v>
      </c>
      <c r="R99" s="23">
        <f t="shared" si="29"/>
        <v>7.1734042191221601</v>
      </c>
      <c r="T99" s="23">
        <f t="shared" si="30"/>
        <v>6.6171623681524405</v>
      </c>
      <c r="V99" s="23">
        <f t="shared" si="24"/>
        <v>4.7545030633083796</v>
      </c>
      <c r="X99" s="23">
        <f t="shared" si="25"/>
        <v>11.537202178352636</v>
      </c>
      <c r="Z99" s="23">
        <f t="shared" si="26"/>
        <v>10.655377808032689</v>
      </c>
    </row>
    <row r="100" spans="10:26" ht="11.1" customHeight="1" x14ac:dyDescent="0.3">
      <c r="J100" s="68">
        <v>0.72804628999319365</v>
      </c>
      <c r="K100" s="136">
        <f t="shared" si="22"/>
        <v>1.3735390369331444</v>
      </c>
      <c r="L100" s="23">
        <f t="shared" si="23"/>
        <v>10.687719537100083</v>
      </c>
      <c r="M100" s="23"/>
      <c r="N100" s="23">
        <f t="shared" si="27"/>
        <v>10.277811303164356</v>
      </c>
      <c r="O100" s="66"/>
      <c r="P100" s="23">
        <f t="shared" si="28"/>
        <v>7.7983616876488693</v>
      </c>
      <c r="R100" s="23">
        <f t="shared" si="29"/>
        <v>7.1069530452534977</v>
      </c>
      <c r="T100" s="23">
        <f t="shared" si="30"/>
        <v>6.5558639673358368</v>
      </c>
      <c r="V100" s="23">
        <f t="shared" si="24"/>
        <v>4.7104594962559627</v>
      </c>
      <c r="X100" s="23">
        <f t="shared" si="25"/>
        <v>11.430326752893139</v>
      </c>
      <c r="Z100" s="23">
        <f t="shared" si="26"/>
        <v>10.556671204901308</v>
      </c>
    </row>
    <row r="101" spans="10:26" ht="11.1" customHeight="1" x14ac:dyDescent="0.3">
      <c r="J101" s="68">
        <v>0.72123893805309836</v>
      </c>
      <c r="K101" s="136">
        <f t="shared" si="22"/>
        <v>1.3865030674846606</v>
      </c>
      <c r="L101" s="23">
        <f t="shared" si="23"/>
        <v>10.587787610619484</v>
      </c>
      <c r="M101" s="23"/>
      <c r="N101" s="23">
        <f t="shared" si="27"/>
        <v>10.181712085743463</v>
      </c>
      <c r="O101" s="66"/>
      <c r="P101" s="23">
        <f t="shared" si="28"/>
        <v>7.7254457298400911</v>
      </c>
      <c r="R101" s="23">
        <f t="shared" si="29"/>
        <v>7.0405018713848344</v>
      </c>
      <c r="T101" s="23">
        <f t="shared" si="30"/>
        <v>6.4945655665192321</v>
      </c>
      <c r="V101" s="23">
        <f t="shared" si="24"/>
        <v>4.6664159292035459</v>
      </c>
      <c r="X101" s="23">
        <f t="shared" si="25"/>
        <v>11.323451327433643</v>
      </c>
      <c r="Z101" s="23">
        <f t="shared" si="26"/>
        <v>10.457964601769927</v>
      </c>
    </row>
    <row r="102" spans="10:26" ht="11.1" customHeight="1" x14ac:dyDescent="0.3">
      <c r="J102" s="68">
        <v>0.71443158611300306</v>
      </c>
      <c r="K102" s="136">
        <f t="shared" si="22"/>
        <v>1.3997141495950434</v>
      </c>
      <c r="L102" s="23">
        <f t="shared" si="23"/>
        <v>10.487855684138884</v>
      </c>
      <c r="M102" s="23"/>
      <c r="N102" s="23">
        <f t="shared" si="27"/>
        <v>10.085612868322572</v>
      </c>
      <c r="O102" s="66"/>
      <c r="P102" s="23">
        <f t="shared" si="28"/>
        <v>7.652529772031313</v>
      </c>
      <c r="R102" s="137">
        <f t="shared" si="29"/>
        <v>6.974050697516172</v>
      </c>
      <c r="T102" s="137">
        <f t="shared" si="30"/>
        <v>6.4332671657026284</v>
      </c>
      <c r="V102" s="23">
        <f t="shared" si="24"/>
        <v>4.6223723621511299</v>
      </c>
      <c r="X102" s="23">
        <f t="shared" si="25"/>
        <v>11.216575901974148</v>
      </c>
      <c r="Z102" s="23">
        <f t="shared" si="26"/>
        <v>10.359257998638544</v>
      </c>
    </row>
    <row r="103" spans="10:26" ht="11.1" customHeight="1" x14ac:dyDescent="0.3">
      <c r="J103" s="68">
        <v>0.70762423417290787</v>
      </c>
      <c r="K103" s="136">
        <f t="shared" ref="K103:K133" si="31">1/J103</f>
        <v>1.4131794131794109</v>
      </c>
      <c r="L103" s="23">
        <f t="shared" ref="L103:L133" si="32">J103*14.68</f>
        <v>10.387923757658287</v>
      </c>
      <c r="M103" s="23"/>
      <c r="N103" s="23">
        <f t="shared" si="27"/>
        <v>9.9895136509016833</v>
      </c>
      <c r="O103" s="66"/>
      <c r="P103" s="23">
        <f t="shared" si="28"/>
        <v>7.5796138142225358</v>
      </c>
      <c r="R103" s="23">
        <f t="shared" si="29"/>
        <v>6.9075995236475105</v>
      </c>
      <c r="T103" s="23">
        <f t="shared" si="30"/>
        <v>6.3719687648860246</v>
      </c>
      <c r="V103" s="23">
        <f t="shared" ref="V103:V133" si="33">J103*6.47</f>
        <v>4.5783287950987139</v>
      </c>
      <c r="X103" s="23">
        <f t="shared" ref="X103:X133" si="34">J103*15.7</f>
        <v>11.109700476514654</v>
      </c>
      <c r="Z103" s="23">
        <f t="shared" ref="Z103:Z133" si="35">J103*14.5</f>
        <v>10.260551395507164</v>
      </c>
    </row>
    <row r="104" spans="10:26" ht="11.1" customHeight="1" x14ac:dyDescent="0.3">
      <c r="J104" s="68">
        <v>0.70081688223281258</v>
      </c>
      <c r="K104" s="136">
        <f t="shared" si="31"/>
        <v>1.4269062651772682</v>
      </c>
      <c r="L104" s="23">
        <f t="shared" si="32"/>
        <v>10.287991831177688</v>
      </c>
      <c r="M104" s="23"/>
      <c r="N104" s="23">
        <f t="shared" si="27"/>
        <v>9.8934144334807907</v>
      </c>
      <c r="O104" s="66"/>
      <c r="P104" s="23">
        <f t="shared" si="28"/>
        <v>7.5066978564137568</v>
      </c>
      <c r="R104" s="23">
        <f t="shared" si="29"/>
        <v>6.8411483497788472</v>
      </c>
      <c r="T104" s="23">
        <f t="shared" si="30"/>
        <v>6.3106703640694208</v>
      </c>
      <c r="V104" s="23">
        <f t="shared" si="33"/>
        <v>4.5342852280462971</v>
      </c>
      <c r="X104" s="23">
        <f t="shared" si="34"/>
        <v>11.002825051055156</v>
      </c>
      <c r="Z104" s="23">
        <f t="shared" si="35"/>
        <v>10.161844792375783</v>
      </c>
    </row>
    <row r="105" spans="10:26" ht="11.1" customHeight="1" x14ac:dyDescent="0.3">
      <c r="J105" s="68">
        <v>0.69400953029271728</v>
      </c>
      <c r="K105" s="136">
        <f t="shared" si="31"/>
        <v>1.4409024031387911</v>
      </c>
      <c r="L105" s="23">
        <f t="shared" si="32"/>
        <v>10.18805990469709</v>
      </c>
      <c r="M105" s="23"/>
      <c r="N105" s="23">
        <f t="shared" si="27"/>
        <v>9.7973152160599</v>
      </c>
      <c r="O105" s="66"/>
      <c r="P105" s="23">
        <f t="shared" si="28"/>
        <v>7.4337818986049786</v>
      </c>
      <c r="R105" s="23">
        <f t="shared" si="29"/>
        <v>6.7746971759101848</v>
      </c>
      <c r="T105" s="23">
        <f t="shared" si="30"/>
        <v>6.2493719632528162</v>
      </c>
      <c r="V105" s="23">
        <f t="shared" si="33"/>
        <v>4.4902416609938802</v>
      </c>
      <c r="X105" s="23">
        <f t="shared" si="34"/>
        <v>10.89594962559566</v>
      </c>
      <c r="Z105" s="23">
        <f t="shared" si="35"/>
        <v>10.0631381892444</v>
      </c>
    </row>
    <row r="106" spans="10:26" ht="11.1" customHeight="1" x14ac:dyDescent="0.3">
      <c r="J106" s="68">
        <v>0.68720217835262198</v>
      </c>
      <c r="K106" s="136">
        <f t="shared" si="31"/>
        <v>1.4551758296186206</v>
      </c>
      <c r="L106" s="23">
        <f t="shared" si="32"/>
        <v>10.088127978216491</v>
      </c>
      <c r="M106" s="23"/>
      <c r="N106" s="23">
        <f t="shared" si="27"/>
        <v>9.7012159986390092</v>
      </c>
      <c r="O106" s="66"/>
      <c r="P106" s="23">
        <f t="shared" si="28"/>
        <v>7.3608659407962005</v>
      </c>
      <c r="R106" s="23">
        <f t="shared" si="29"/>
        <v>6.7082460020415224</v>
      </c>
      <c r="T106" s="23">
        <f t="shared" si="30"/>
        <v>6.1880735624362124</v>
      </c>
      <c r="V106" s="23">
        <f t="shared" si="33"/>
        <v>4.4461980939414643</v>
      </c>
      <c r="X106" s="23">
        <f t="shared" si="34"/>
        <v>10.789074200136165</v>
      </c>
      <c r="Z106" s="23">
        <f t="shared" si="35"/>
        <v>9.9644315861130188</v>
      </c>
    </row>
    <row r="107" spans="10:26" ht="11.1" customHeight="1" x14ac:dyDescent="0.3">
      <c r="J107" s="68">
        <v>0.68039482641252669</v>
      </c>
      <c r="K107" s="136">
        <f t="shared" si="31"/>
        <v>1.4697348674337143</v>
      </c>
      <c r="L107" s="23">
        <f t="shared" si="32"/>
        <v>9.9881960517358923</v>
      </c>
      <c r="M107" s="23"/>
      <c r="N107" s="23">
        <f t="shared" si="27"/>
        <v>9.6051167812181166</v>
      </c>
      <c r="O107" s="66"/>
      <c r="P107" s="23">
        <f t="shared" si="28"/>
        <v>7.2879499829874224</v>
      </c>
      <c r="R107" s="23">
        <f t="shared" si="29"/>
        <v>6.6417948281728592</v>
      </c>
      <c r="T107" s="23">
        <f t="shared" si="30"/>
        <v>6.1267751616196078</v>
      </c>
      <c r="V107" s="23">
        <f t="shared" si="33"/>
        <v>4.4021545268890474</v>
      </c>
      <c r="X107" s="23">
        <f t="shared" si="34"/>
        <v>10.682198774676669</v>
      </c>
      <c r="Z107" s="23">
        <f t="shared" si="35"/>
        <v>9.8657249829816376</v>
      </c>
    </row>
    <row r="108" spans="10:26" ht="11.1" customHeight="1" x14ac:dyDescent="0.3">
      <c r="J108" s="68">
        <v>0.67358747447243139</v>
      </c>
      <c r="K108" s="136">
        <f t="shared" si="31"/>
        <v>1.4845881758463846</v>
      </c>
      <c r="L108" s="23">
        <f t="shared" si="32"/>
        <v>9.8882641252552919</v>
      </c>
      <c r="M108" s="23"/>
      <c r="N108" s="23">
        <f t="shared" si="27"/>
        <v>9.5090175637972258</v>
      </c>
      <c r="O108" s="66"/>
      <c r="P108" s="23">
        <f t="shared" si="28"/>
        <v>7.2150340251786433</v>
      </c>
      <c r="R108" s="23">
        <f t="shared" si="29"/>
        <v>6.5753436543041968</v>
      </c>
      <c r="T108" s="23">
        <f t="shared" si="30"/>
        <v>6.065476760803004</v>
      </c>
      <c r="V108" s="23">
        <f t="shared" si="33"/>
        <v>4.3581109598366305</v>
      </c>
      <c r="X108" s="23">
        <f t="shared" si="34"/>
        <v>10.575323349217172</v>
      </c>
      <c r="Z108" s="23">
        <f t="shared" si="35"/>
        <v>9.7670183798502546</v>
      </c>
    </row>
    <row r="109" spans="10:26" ht="11.1" customHeight="1" x14ac:dyDescent="0.3">
      <c r="J109" s="68">
        <v>0.66678012253233609</v>
      </c>
      <c r="K109" s="136">
        <f t="shared" si="31"/>
        <v>1.4997447677386395</v>
      </c>
      <c r="L109" s="23">
        <f t="shared" si="32"/>
        <v>9.7883321987746932</v>
      </c>
      <c r="M109" s="23"/>
      <c r="N109" s="23">
        <f t="shared" si="27"/>
        <v>9.4129183463763351</v>
      </c>
      <c r="O109" s="66"/>
      <c r="P109" s="23">
        <f t="shared" si="28"/>
        <v>7.1421180673698652</v>
      </c>
      <c r="R109" s="23">
        <f t="shared" si="29"/>
        <v>6.5088924804355335</v>
      </c>
      <c r="T109" s="23">
        <f t="shared" si="30"/>
        <v>6.0041783599863994</v>
      </c>
      <c r="V109" s="23">
        <f t="shared" si="33"/>
        <v>4.3140673927842146</v>
      </c>
      <c r="X109" s="23">
        <f t="shared" si="34"/>
        <v>10.468447923757676</v>
      </c>
      <c r="Z109" s="23">
        <f t="shared" si="35"/>
        <v>9.6683117767188733</v>
      </c>
    </row>
    <row r="110" spans="10:26" ht="11.1" customHeight="1" x14ac:dyDescent="0.3">
      <c r="J110" s="68">
        <v>0.65997277059224091</v>
      </c>
      <c r="K110" s="136">
        <f t="shared" si="31"/>
        <v>1.515214027849404</v>
      </c>
      <c r="L110" s="23">
        <f t="shared" si="32"/>
        <v>9.6884002722940963</v>
      </c>
      <c r="M110" s="23"/>
      <c r="N110" s="23">
        <f t="shared" si="27"/>
        <v>9.3168191289554443</v>
      </c>
      <c r="O110" s="66"/>
      <c r="P110" s="23">
        <f t="shared" si="28"/>
        <v>7.069202109561088</v>
      </c>
      <c r="R110" s="23">
        <f t="shared" si="29"/>
        <v>6.442441306566872</v>
      </c>
      <c r="T110" s="23">
        <f t="shared" si="30"/>
        <v>5.9428799591697965</v>
      </c>
      <c r="V110" s="23">
        <f t="shared" si="33"/>
        <v>4.2700238257317986</v>
      </c>
      <c r="X110" s="23">
        <f t="shared" si="34"/>
        <v>10.361572498298182</v>
      </c>
      <c r="Z110" s="23">
        <f t="shared" si="35"/>
        <v>9.5696051735874939</v>
      </c>
    </row>
    <row r="111" spans="10:26" ht="11.1" customHeight="1" x14ac:dyDescent="0.3">
      <c r="J111" s="68">
        <v>0.65316541865214561</v>
      </c>
      <c r="K111" s="136">
        <f t="shared" si="31"/>
        <v>1.5310057321521595</v>
      </c>
      <c r="L111" s="23">
        <f t="shared" si="32"/>
        <v>9.5884683458134976</v>
      </c>
      <c r="M111" s="23"/>
      <c r="N111" s="23">
        <f t="shared" si="27"/>
        <v>9.2207199115345535</v>
      </c>
      <c r="O111" s="66"/>
      <c r="P111" s="23">
        <f t="shared" si="28"/>
        <v>6.9962861517523098</v>
      </c>
      <c r="R111" s="23">
        <f t="shared" si="29"/>
        <v>6.3759901326982096</v>
      </c>
      <c r="T111" s="23">
        <f t="shared" si="30"/>
        <v>5.8815815583531919</v>
      </c>
      <c r="V111" s="23">
        <f t="shared" si="33"/>
        <v>4.2259802586793818</v>
      </c>
      <c r="X111" s="23">
        <f t="shared" si="34"/>
        <v>10.254697072838686</v>
      </c>
      <c r="Z111" s="23">
        <f t="shared" si="35"/>
        <v>9.4708985704561108</v>
      </c>
    </row>
    <row r="112" spans="10:26" ht="11.1" customHeight="1" x14ac:dyDescent="0.3">
      <c r="J112" s="68">
        <v>0.64635806671205032</v>
      </c>
      <c r="K112" s="136">
        <f t="shared" si="31"/>
        <v>1.5471300684570795</v>
      </c>
      <c r="L112" s="23">
        <f t="shared" si="32"/>
        <v>9.4885364193328989</v>
      </c>
      <c r="M112" s="23"/>
      <c r="N112" s="23">
        <f t="shared" si="27"/>
        <v>9.1246206941136609</v>
      </c>
      <c r="O112" s="66"/>
      <c r="P112" s="23">
        <f t="shared" si="28"/>
        <v>6.9233701939435308</v>
      </c>
      <c r="R112" s="23">
        <f t="shared" si="29"/>
        <v>6.3095389588295463</v>
      </c>
      <c r="T112" s="23">
        <f t="shared" si="30"/>
        <v>5.8202831575365881</v>
      </c>
      <c r="V112" s="23">
        <f t="shared" si="33"/>
        <v>4.1819366916269658</v>
      </c>
      <c r="X112" s="23">
        <f t="shared" si="34"/>
        <v>10.147821647379189</v>
      </c>
      <c r="Z112" s="23">
        <f t="shared" si="35"/>
        <v>9.3721919673247296</v>
      </c>
    </row>
    <row r="113" spans="10:26" ht="11.1" customHeight="1" x14ac:dyDescent="0.3">
      <c r="J113" s="68">
        <v>0.63955071477195502</v>
      </c>
      <c r="K113" s="136">
        <f t="shared" si="31"/>
        <v>1.5635976583288951</v>
      </c>
      <c r="L113" s="23">
        <f t="shared" si="32"/>
        <v>9.3886044928523003</v>
      </c>
      <c r="M113" s="23"/>
      <c r="N113" s="23">
        <f t="shared" si="27"/>
        <v>9.0285214766927702</v>
      </c>
      <c r="O113" s="66"/>
      <c r="P113" s="23">
        <f t="shared" si="28"/>
        <v>6.8504542361347527</v>
      </c>
      <c r="R113" s="23">
        <f t="shared" si="29"/>
        <v>6.2430877849608839</v>
      </c>
      <c r="T113" s="23">
        <f t="shared" si="30"/>
        <v>5.7589847567199834</v>
      </c>
      <c r="V113" s="23">
        <f t="shared" si="33"/>
        <v>4.1378931245745489</v>
      </c>
      <c r="X113" s="23">
        <f t="shared" si="34"/>
        <v>10.040946221919693</v>
      </c>
      <c r="Z113" s="23">
        <f t="shared" si="35"/>
        <v>9.2734853641933483</v>
      </c>
    </row>
    <row r="114" spans="10:26" ht="11.1" customHeight="1" x14ac:dyDescent="0.3">
      <c r="J114" s="68">
        <v>0.63274336283185972</v>
      </c>
      <c r="K114" s="136">
        <f t="shared" si="31"/>
        <v>1.5804195804195771</v>
      </c>
      <c r="L114" s="23">
        <f t="shared" si="32"/>
        <v>9.2886725663716998</v>
      </c>
      <c r="M114" s="23"/>
      <c r="N114" s="23">
        <f t="shared" si="27"/>
        <v>8.9324222592718794</v>
      </c>
      <c r="O114" s="66"/>
      <c r="P114" s="23">
        <f t="shared" si="28"/>
        <v>6.7775382783259746</v>
      </c>
      <c r="R114" s="23">
        <f t="shared" si="29"/>
        <v>6.1766366110922215</v>
      </c>
      <c r="T114" s="23">
        <f t="shared" si="30"/>
        <v>5.6976863559033797</v>
      </c>
      <c r="V114" s="23">
        <f t="shared" si="33"/>
        <v>4.0938495575221321</v>
      </c>
      <c r="X114" s="23">
        <f t="shared" si="34"/>
        <v>9.9340707964601975</v>
      </c>
      <c r="Z114" s="23">
        <f t="shared" si="35"/>
        <v>9.1747787610619653</v>
      </c>
    </row>
    <row r="115" spans="10:26" ht="11.1" customHeight="1" x14ac:dyDescent="0.3">
      <c r="J115" s="68">
        <v>0.62593601089176443</v>
      </c>
      <c r="K115" s="136">
        <f t="shared" si="31"/>
        <v>1.5976073953235421</v>
      </c>
      <c r="L115" s="23">
        <f t="shared" si="32"/>
        <v>9.1887406398911011</v>
      </c>
      <c r="M115" s="23"/>
      <c r="N115" s="23">
        <f t="shared" si="27"/>
        <v>8.8363230418509886</v>
      </c>
      <c r="O115" s="66"/>
      <c r="P115" s="23">
        <f t="shared" si="28"/>
        <v>6.7046223205171955</v>
      </c>
      <c r="R115" s="23">
        <f t="shared" si="29"/>
        <v>6.1101854372235582</v>
      </c>
      <c r="T115" s="23">
        <f t="shared" si="30"/>
        <v>5.636387955086775</v>
      </c>
      <c r="V115" s="23">
        <f t="shared" si="33"/>
        <v>4.0498059904697161</v>
      </c>
      <c r="X115" s="23">
        <f t="shared" si="34"/>
        <v>9.8271953710007018</v>
      </c>
      <c r="Z115" s="23">
        <f t="shared" si="35"/>
        <v>9.0760721579305841</v>
      </c>
    </row>
    <row r="116" spans="10:26" ht="11.1" customHeight="1" x14ac:dyDescent="0.3">
      <c r="J116" s="68">
        <v>0.61912865895166924</v>
      </c>
      <c r="K116" s="136">
        <f t="shared" si="31"/>
        <v>1.6151731720725635</v>
      </c>
      <c r="L116" s="23">
        <f t="shared" si="32"/>
        <v>9.0888087134105042</v>
      </c>
      <c r="M116" s="23"/>
      <c r="N116" s="23">
        <f t="shared" si="27"/>
        <v>8.7402238244300978</v>
      </c>
      <c r="O116" s="66"/>
      <c r="P116" s="23">
        <f t="shared" si="28"/>
        <v>6.6317063627084183</v>
      </c>
      <c r="R116" s="23">
        <f t="shared" si="29"/>
        <v>6.0437342633548967</v>
      </c>
      <c r="T116" s="23">
        <f t="shared" si="30"/>
        <v>5.5750895542701722</v>
      </c>
      <c r="V116" s="23">
        <f t="shared" si="33"/>
        <v>4.0057624234173002</v>
      </c>
      <c r="X116" s="23">
        <f t="shared" si="34"/>
        <v>9.7203199455412062</v>
      </c>
      <c r="Z116" s="23">
        <f t="shared" si="35"/>
        <v>8.9773655547992046</v>
      </c>
    </row>
    <row r="117" spans="10:26" ht="11.1" customHeight="1" x14ac:dyDescent="0.3">
      <c r="J117" s="68">
        <v>0.61232130701157395</v>
      </c>
      <c r="K117" s="136">
        <f t="shared" si="31"/>
        <v>1.6331295163979951</v>
      </c>
      <c r="L117" s="23">
        <f t="shared" si="32"/>
        <v>8.9888767869299055</v>
      </c>
      <c r="M117" s="23"/>
      <c r="N117" s="23">
        <f t="shared" si="27"/>
        <v>8.644124607009207</v>
      </c>
      <c r="O117" s="66"/>
      <c r="P117" s="23">
        <f t="shared" si="28"/>
        <v>6.5587904048996402</v>
      </c>
      <c r="R117" s="23">
        <f t="shared" si="29"/>
        <v>5.9772830894862343</v>
      </c>
      <c r="T117" s="23">
        <f t="shared" si="30"/>
        <v>5.5137911534535675</v>
      </c>
      <c r="V117" s="23">
        <f t="shared" si="33"/>
        <v>3.9617188563648833</v>
      </c>
      <c r="X117" s="23">
        <f t="shared" si="34"/>
        <v>9.6134445200817105</v>
      </c>
      <c r="Z117" s="23">
        <f t="shared" si="35"/>
        <v>8.8786589516678216</v>
      </c>
    </row>
    <row r="118" spans="10:26" ht="11.1" customHeight="1" x14ac:dyDescent="0.3">
      <c r="J118" s="68">
        <v>0.60551395507147865</v>
      </c>
      <c r="K118" s="136">
        <f t="shared" si="31"/>
        <v>1.6514896008993778</v>
      </c>
      <c r="L118" s="23">
        <f t="shared" si="32"/>
        <v>8.8889448604493069</v>
      </c>
      <c r="M118" s="23"/>
      <c r="N118" s="23">
        <f t="shared" si="27"/>
        <v>8.5480253895883145</v>
      </c>
      <c r="O118" s="66"/>
      <c r="P118" s="23">
        <f t="shared" si="28"/>
        <v>6.485874447090862</v>
      </c>
      <c r="R118" s="23">
        <f t="shared" si="29"/>
        <v>5.910831915617571</v>
      </c>
      <c r="T118" s="23">
        <f t="shared" si="30"/>
        <v>5.4524927526369638</v>
      </c>
      <c r="V118" s="23">
        <f t="shared" si="33"/>
        <v>3.9176752893124669</v>
      </c>
      <c r="X118" s="23">
        <f t="shared" si="34"/>
        <v>9.5065690946222148</v>
      </c>
      <c r="Z118" s="23">
        <f t="shared" si="35"/>
        <v>8.7799523485364404</v>
      </c>
    </row>
    <row r="119" spans="10:26" ht="11.1" customHeight="1" x14ac:dyDescent="0.3">
      <c r="J119" s="68">
        <v>0.59870660313138335</v>
      </c>
      <c r="K119" s="136">
        <f t="shared" si="31"/>
        <v>1.6702671972711727</v>
      </c>
      <c r="L119" s="23">
        <f t="shared" si="32"/>
        <v>8.7890129339687082</v>
      </c>
      <c r="M119" s="23"/>
      <c r="N119" s="23">
        <f t="shared" si="27"/>
        <v>8.4519261721674237</v>
      </c>
      <c r="O119" s="66"/>
      <c r="P119" s="23">
        <f t="shared" si="28"/>
        <v>6.412958489282083</v>
      </c>
      <c r="R119" s="23">
        <f t="shared" si="29"/>
        <v>5.8443807417489086</v>
      </c>
      <c r="T119" s="23">
        <f t="shared" si="30"/>
        <v>5.3911943518203591</v>
      </c>
      <c r="V119" s="23">
        <f t="shared" si="33"/>
        <v>3.87363172226005</v>
      </c>
      <c r="X119" s="23">
        <f t="shared" si="34"/>
        <v>9.3996936691627191</v>
      </c>
      <c r="Z119" s="23">
        <f t="shared" si="35"/>
        <v>8.6812457454050591</v>
      </c>
    </row>
    <row r="120" spans="10:26" ht="11.1" customHeight="1" x14ac:dyDescent="0.3">
      <c r="J120" s="68">
        <v>0.59189925119128806</v>
      </c>
      <c r="K120" s="136">
        <f t="shared" si="31"/>
        <v>1.6894767107533024</v>
      </c>
      <c r="L120" s="23">
        <f t="shared" si="32"/>
        <v>8.6890810074881077</v>
      </c>
      <c r="M120" s="23"/>
      <c r="N120" s="23">
        <f t="shared" si="27"/>
        <v>8.3558269547465329</v>
      </c>
      <c r="O120" s="66"/>
      <c r="P120" s="23">
        <f t="shared" si="28"/>
        <v>6.3400425314733049</v>
      </c>
      <c r="R120" s="23">
        <f t="shared" si="29"/>
        <v>5.7779295678802454</v>
      </c>
      <c r="T120" s="23">
        <f t="shared" si="30"/>
        <v>5.3298959510037553</v>
      </c>
      <c r="V120" s="23">
        <f t="shared" si="33"/>
        <v>3.8295881552076336</v>
      </c>
      <c r="X120" s="23">
        <f t="shared" si="34"/>
        <v>9.2928182437032216</v>
      </c>
      <c r="Z120" s="23">
        <f t="shared" si="35"/>
        <v>8.5825391422736761</v>
      </c>
    </row>
    <row r="121" spans="10:26" ht="11.1" customHeight="1" x14ac:dyDescent="0.3">
      <c r="J121" s="68">
        <v>0.58509189925119276</v>
      </c>
      <c r="K121" s="136">
        <f t="shared" si="31"/>
        <v>1.7091332169866158</v>
      </c>
      <c r="L121" s="23">
        <f t="shared" si="32"/>
        <v>8.5891490810075091</v>
      </c>
      <c r="M121" s="23"/>
      <c r="N121" s="23">
        <f t="shared" si="27"/>
        <v>8.2597277373256404</v>
      </c>
      <c r="O121" s="66"/>
      <c r="P121" s="23">
        <f t="shared" si="28"/>
        <v>6.2671265736645267</v>
      </c>
      <c r="R121" s="23">
        <f t="shared" si="29"/>
        <v>5.711478394011583</v>
      </c>
      <c r="T121" s="23">
        <f t="shared" si="30"/>
        <v>5.2685975501871507</v>
      </c>
      <c r="V121" s="23">
        <f t="shared" si="33"/>
        <v>3.7855445881552172</v>
      </c>
      <c r="X121" s="23">
        <f t="shared" si="34"/>
        <v>9.1859428182437259</v>
      </c>
      <c r="Z121" s="23">
        <f t="shared" si="35"/>
        <v>8.4838325391422948</v>
      </c>
    </row>
    <row r="122" spans="10:26" ht="11.1" customHeight="1" x14ac:dyDescent="0.3">
      <c r="J122" s="68">
        <v>0.57828454731109757</v>
      </c>
      <c r="K122" s="136">
        <f t="shared" si="31"/>
        <v>1.729252501471449</v>
      </c>
      <c r="L122" s="23">
        <f t="shared" si="32"/>
        <v>8.4892171545269122</v>
      </c>
      <c r="M122" s="23"/>
      <c r="N122" s="23">
        <f t="shared" si="27"/>
        <v>8.1636285199047514</v>
      </c>
      <c r="O122" s="66"/>
      <c r="P122" s="23">
        <f t="shared" si="28"/>
        <v>6.1942106158557495</v>
      </c>
      <c r="R122" s="23">
        <f t="shared" si="29"/>
        <v>5.6450272201429215</v>
      </c>
      <c r="T122" s="23">
        <f t="shared" si="30"/>
        <v>5.2072991493705478</v>
      </c>
      <c r="V122" s="23">
        <f t="shared" si="33"/>
        <v>3.7415010211028012</v>
      </c>
      <c r="X122" s="23">
        <f t="shared" si="34"/>
        <v>9.079067392784232</v>
      </c>
      <c r="Z122" s="23">
        <f t="shared" si="35"/>
        <v>8.3851259360109154</v>
      </c>
    </row>
    <row r="123" spans="10:26" ht="11.1" customHeight="1" x14ac:dyDescent="0.3">
      <c r="J123" s="68">
        <v>0.57147719537100228</v>
      </c>
      <c r="K123" s="136">
        <f t="shared" si="31"/>
        <v>1.7498511018463323</v>
      </c>
      <c r="L123" s="23">
        <f t="shared" si="32"/>
        <v>8.3892852280463135</v>
      </c>
      <c r="M123" s="23"/>
      <c r="N123" s="23">
        <f t="shared" si="27"/>
        <v>8.0675293024838606</v>
      </c>
      <c r="O123" s="66"/>
      <c r="P123" s="23">
        <f t="shared" si="28"/>
        <v>6.1212946580469705</v>
      </c>
      <c r="R123" s="23">
        <f t="shared" si="29"/>
        <v>5.5785760462742582</v>
      </c>
      <c r="T123" s="23">
        <f t="shared" si="30"/>
        <v>5.1460007485539432</v>
      </c>
      <c r="V123" s="23">
        <f t="shared" si="33"/>
        <v>3.6974574540503844</v>
      </c>
      <c r="X123" s="23">
        <f t="shared" si="34"/>
        <v>8.9721919673247346</v>
      </c>
      <c r="Z123" s="23">
        <f t="shared" si="35"/>
        <v>8.2864193328795324</v>
      </c>
    </row>
    <row r="124" spans="10:26" ht="11.1" customHeight="1" x14ac:dyDescent="0.3">
      <c r="J124" s="68">
        <v>0.56466984343090698</v>
      </c>
      <c r="K124" s="136">
        <f t="shared" si="31"/>
        <v>1.7709463532248293</v>
      </c>
      <c r="L124" s="23">
        <f t="shared" si="32"/>
        <v>8.2893533015657148</v>
      </c>
      <c r="M124" s="23"/>
      <c r="N124" s="23">
        <f t="shared" si="27"/>
        <v>7.9714300850629689</v>
      </c>
      <c r="O124" s="66"/>
      <c r="P124" s="23">
        <f t="shared" si="28"/>
        <v>6.0483787002381924</v>
      </c>
      <c r="R124" s="23">
        <f t="shared" si="29"/>
        <v>5.5121248724055958</v>
      </c>
      <c r="T124" s="23">
        <f t="shared" si="30"/>
        <v>5.0847023477373394</v>
      </c>
      <c r="V124" s="23">
        <f t="shared" si="33"/>
        <v>3.653413886997968</v>
      </c>
      <c r="X124" s="23">
        <f t="shared" si="34"/>
        <v>8.8653165418652389</v>
      </c>
      <c r="Z124" s="23">
        <f t="shared" si="35"/>
        <v>8.1877127297481511</v>
      </c>
    </row>
    <row r="125" spans="10:26" ht="11.1" customHeight="1" x14ac:dyDescent="0.3">
      <c r="J125" s="68">
        <v>0.55786249149081168</v>
      </c>
      <c r="K125" s="136">
        <f t="shared" si="31"/>
        <v>1.7925564368517337</v>
      </c>
      <c r="L125" s="23">
        <f t="shared" si="32"/>
        <v>8.1894213750851161</v>
      </c>
      <c r="M125" s="23"/>
      <c r="N125" s="23">
        <f t="shared" ref="N125:N133" si="36">($N$60/$J$60)*$J125</f>
        <v>7.8753308676420772</v>
      </c>
      <c r="O125" s="66"/>
      <c r="P125" s="23">
        <f t="shared" ref="P125:P133" si="37">($P$60/$J$60)*$J125</f>
        <v>5.9754627424294142</v>
      </c>
      <c r="R125" s="23">
        <f t="shared" ref="R125:R133" si="38">($R$60/$J$60)*$J125</f>
        <v>5.4456736985369334</v>
      </c>
      <c r="T125" s="23">
        <f t="shared" ref="T125:T133" si="39">($T$60/$J$60)*$J125</f>
        <v>5.0234039469207348</v>
      </c>
      <c r="V125" s="23">
        <f t="shared" si="33"/>
        <v>3.6093703199455516</v>
      </c>
      <c r="X125" s="23">
        <f t="shared" si="34"/>
        <v>8.7584411164057432</v>
      </c>
      <c r="Z125" s="23">
        <f t="shared" si="35"/>
        <v>8.0890061266167699</v>
      </c>
    </row>
    <row r="126" spans="10:26" ht="11.1" customHeight="1" x14ac:dyDescent="0.3">
      <c r="J126" s="68">
        <v>0.55105513955071639</v>
      </c>
      <c r="K126" s="136">
        <f t="shared" si="31"/>
        <v>1.8147004323656526</v>
      </c>
      <c r="L126" s="23">
        <f t="shared" si="32"/>
        <v>8.0894894486045157</v>
      </c>
      <c r="M126" s="23"/>
      <c r="N126" s="23">
        <f t="shared" si="36"/>
        <v>7.7792316502211856</v>
      </c>
      <c r="O126" s="66"/>
      <c r="P126" s="23">
        <f t="shared" si="37"/>
        <v>5.9025467846206352</v>
      </c>
      <c r="R126" s="23">
        <f t="shared" si="38"/>
        <v>5.3792225246682701</v>
      </c>
      <c r="T126" s="23">
        <f t="shared" si="39"/>
        <v>4.962105546104131</v>
      </c>
      <c r="V126" s="23">
        <f t="shared" si="33"/>
        <v>3.5653267528931347</v>
      </c>
      <c r="X126" s="23">
        <f t="shared" si="34"/>
        <v>8.6515656909462475</v>
      </c>
      <c r="Z126" s="23">
        <f t="shared" si="35"/>
        <v>7.9902995234853877</v>
      </c>
    </row>
    <row r="127" spans="10:26" ht="11.1" customHeight="1" x14ac:dyDescent="0.3">
      <c r="J127" s="68">
        <v>0.54424778761062109</v>
      </c>
      <c r="K127" s="136">
        <f t="shared" si="31"/>
        <v>1.8373983739837343</v>
      </c>
      <c r="L127" s="23">
        <f t="shared" si="32"/>
        <v>7.9895575221239179</v>
      </c>
      <c r="M127" s="23"/>
      <c r="N127" s="23">
        <f t="shared" si="36"/>
        <v>7.6831324328002948</v>
      </c>
      <c r="O127" s="66"/>
      <c r="P127" s="23">
        <f t="shared" si="37"/>
        <v>5.8296308268118571</v>
      </c>
      <c r="R127" s="23">
        <f t="shared" si="38"/>
        <v>5.3127713507996077</v>
      </c>
      <c r="T127" s="23">
        <f t="shared" si="39"/>
        <v>4.9008071452875264</v>
      </c>
      <c r="V127" s="23">
        <f t="shared" si="33"/>
        <v>3.5212831858407183</v>
      </c>
      <c r="X127" s="23">
        <f t="shared" si="34"/>
        <v>8.54469026548675</v>
      </c>
      <c r="Z127" s="23">
        <f t="shared" si="35"/>
        <v>7.8915929203540056</v>
      </c>
    </row>
    <row r="128" spans="10:26" ht="11.1" customHeight="1" x14ac:dyDescent="0.3">
      <c r="J128" s="68">
        <v>0.5374404356705258</v>
      </c>
      <c r="K128" s="136">
        <f t="shared" si="31"/>
        <v>1.8606713109562958</v>
      </c>
      <c r="L128" s="23">
        <f t="shared" si="32"/>
        <v>7.8896255956433183</v>
      </c>
      <c r="M128" s="23"/>
      <c r="N128" s="23">
        <f t="shared" si="36"/>
        <v>7.5870332153794031</v>
      </c>
      <c r="O128" s="66"/>
      <c r="P128" s="23">
        <f t="shared" si="37"/>
        <v>5.7567148690030789</v>
      </c>
      <c r="R128" s="23">
        <f t="shared" si="38"/>
        <v>5.2463201769309444</v>
      </c>
      <c r="T128" s="23">
        <f t="shared" si="39"/>
        <v>4.8395087444709226</v>
      </c>
      <c r="V128" s="23">
        <f t="shared" si="33"/>
        <v>3.4772396187883019</v>
      </c>
      <c r="X128" s="23">
        <f t="shared" si="34"/>
        <v>8.4378148400272543</v>
      </c>
      <c r="Z128" s="23">
        <f t="shared" si="35"/>
        <v>7.7928863172226244</v>
      </c>
    </row>
    <row r="129" spans="10:26" ht="11.1" customHeight="1" x14ac:dyDescent="0.3">
      <c r="J129" s="68">
        <v>0.53063308373043061</v>
      </c>
      <c r="K129" s="136">
        <f t="shared" si="31"/>
        <v>1.8845413726747853</v>
      </c>
      <c r="L129" s="23">
        <f t="shared" si="32"/>
        <v>7.7896936691627214</v>
      </c>
      <c r="M129" s="23"/>
      <c r="N129" s="23">
        <f t="shared" si="36"/>
        <v>7.4909339979585132</v>
      </c>
      <c r="O129" s="66"/>
      <c r="P129" s="23">
        <f t="shared" si="37"/>
        <v>5.6837989111943017</v>
      </c>
      <c r="R129" s="23">
        <f t="shared" si="38"/>
        <v>5.1798690030622829</v>
      </c>
      <c r="T129" s="23">
        <f t="shared" si="39"/>
        <v>4.7782103436543188</v>
      </c>
      <c r="V129" s="23">
        <f t="shared" si="33"/>
        <v>3.4331960517358859</v>
      </c>
      <c r="X129" s="23">
        <f t="shared" si="34"/>
        <v>8.3309394145677604</v>
      </c>
      <c r="Z129" s="23">
        <f t="shared" si="35"/>
        <v>7.694179714091244</v>
      </c>
    </row>
    <row r="130" spans="10:26" ht="11.1" customHeight="1" x14ac:dyDescent="0.3">
      <c r="J130" s="68">
        <v>0.52382573179033531</v>
      </c>
      <c r="K130" s="136">
        <f t="shared" si="31"/>
        <v>1.9090318388563938</v>
      </c>
      <c r="L130" s="23">
        <f t="shared" si="32"/>
        <v>7.6897617426821219</v>
      </c>
      <c r="M130" s="23"/>
      <c r="N130" s="23">
        <f t="shared" si="36"/>
        <v>7.3948347805376224</v>
      </c>
      <c r="O130" s="66"/>
      <c r="P130" s="23">
        <f t="shared" si="37"/>
        <v>5.6108829533855236</v>
      </c>
      <c r="R130" s="23">
        <f t="shared" si="38"/>
        <v>5.1134178291936205</v>
      </c>
      <c r="T130" s="23">
        <f t="shared" si="39"/>
        <v>4.7169119428377151</v>
      </c>
      <c r="V130" s="23">
        <f t="shared" si="33"/>
        <v>3.3891524846834695</v>
      </c>
      <c r="X130" s="23">
        <f t="shared" si="34"/>
        <v>8.2240639891082647</v>
      </c>
      <c r="Z130" s="23">
        <f t="shared" si="35"/>
        <v>7.5954731109598619</v>
      </c>
    </row>
    <row r="131" spans="10:26" ht="11.1" customHeight="1" x14ac:dyDescent="0.3">
      <c r="J131" s="68">
        <v>0.51701837985024002</v>
      </c>
      <c r="K131" s="136">
        <f t="shared" si="31"/>
        <v>1.9341672152731995</v>
      </c>
      <c r="L131" s="23">
        <f t="shared" si="32"/>
        <v>7.5898298162015232</v>
      </c>
      <c r="M131" s="23"/>
      <c r="N131" s="23">
        <f t="shared" si="36"/>
        <v>7.2987355631167308</v>
      </c>
      <c r="O131" s="66"/>
      <c r="P131" s="23">
        <f t="shared" si="37"/>
        <v>5.5379669955767445</v>
      </c>
      <c r="R131" s="23">
        <f t="shared" si="38"/>
        <v>5.0469666553249581</v>
      </c>
      <c r="T131" s="23">
        <f t="shared" si="39"/>
        <v>4.6556135420211104</v>
      </c>
      <c r="V131" s="23">
        <f t="shared" si="33"/>
        <v>3.3451089176310527</v>
      </c>
      <c r="X131" s="23">
        <f t="shared" si="34"/>
        <v>8.1171885636487673</v>
      </c>
      <c r="Z131" s="23">
        <f t="shared" si="35"/>
        <v>7.4967665078284806</v>
      </c>
    </row>
    <row r="132" spans="10:26" x14ac:dyDescent="0.3">
      <c r="J132" s="68">
        <v>0.51021102791014472</v>
      </c>
      <c r="K132" s="136">
        <f t="shared" si="31"/>
        <v>1.9599733155436889</v>
      </c>
      <c r="L132" s="23">
        <f t="shared" si="32"/>
        <v>7.4898978897209245</v>
      </c>
      <c r="M132" s="23"/>
      <c r="N132" s="23">
        <f t="shared" si="36"/>
        <v>7.2026363456958391</v>
      </c>
      <c r="O132" s="66"/>
      <c r="P132" s="23">
        <f t="shared" si="37"/>
        <v>5.4650510377679664</v>
      </c>
      <c r="R132" s="23">
        <f t="shared" si="38"/>
        <v>4.9805154814562949</v>
      </c>
      <c r="T132" s="23">
        <f t="shared" si="39"/>
        <v>4.5943151412045067</v>
      </c>
      <c r="V132" s="23">
        <f t="shared" si="33"/>
        <v>3.3010653505786363</v>
      </c>
      <c r="X132" s="23">
        <f t="shared" si="34"/>
        <v>8.0103131381892716</v>
      </c>
      <c r="Z132" s="23">
        <f t="shared" si="35"/>
        <v>7.3980599046970985</v>
      </c>
    </row>
    <row r="133" spans="10:26" x14ac:dyDescent="0.3">
      <c r="J133" s="68">
        <v>0.50340367597004942</v>
      </c>
      <c r="K133" s="136">
        <f t="shared" si="31"/>
        <v>1.9864773495605068</v>
      </c>
      <c r="L133" s="23">
        <f t="shared" si="32"/>
        <v>7.3899659632403258</v>
      </c>
      <c r="M133" s="23"/>
      <c r="N133" s="23">
        <f t="shared" si="36"/>
        <v>7.1065371282749483</v>
      </c>
      <c r="O133" s="66"/>
      <c r="P133" s="23">
        <f t="shared" si="37"/>
        <v>5.3921350799591883</v>
      </c>
      <c r="R133" s="23">
        <f t="shared" si="38"/>
        <v>4.9140643075876325</v>
      </c>
      <c r="T133" s="23">
        <f t="shared" si="39"/>
        <v>4.533016740387902</v>
      </c>
      <c r="V133" s="23">
        <f t="shared" si="33"/>
        <v>3.2570217835262198</v>
      </c>
      <c r="X133" s="23">
        <f t="shared" si="34"/>
        <v>7.9034377127297759</v>
      </c>
      <c r="Z133" s="23">
        <f t="shared" si="35"/>
        <v>7.2993533015657164</v>
      </c>
    </row>
  </sheetData>
  <pageMargins left="0.74791666666666667" right="0.74791666666666667" top="0.98402777777777772" bottom="0.98402777777777772" header="0.51180555555555551" footer="0.5"/>
  <pageSetup firstPageNumber="0" orientation="portrait" horizontalDpi="300" verticalDpi="300"/>
  <headerFooter alignWithMargins="0">
    <oddFooter>&amp;C&amp;8Copyright © 2006 Cobb Tuning, Inc.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MAP Sensor Calibrations</vt:lpstr>
      <vt:lpstr>IAT Sensor Calibrations </vt:lpstr>
      <vt:lpstr>Fuel Injector Calibrations</vt:lpstr>
      <vt:lpstr>Fueling Calculator</vt:lpstr>
      <vt:lpstr>Intake Calculator</vt:lpstr>
      <vt:lpstr>Fuel Info</vt:lpstr>
      <vt:lpstr>OLE_LINK1_7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llucas</dc:creator>
  <cp:lastModifiedBy>Tim</cp:lastModifiedBy>
  <dcterms:created xsi:type="dcterms:W3CDTF">2011-04-19T03:50:04Z</dcterms:created>
  <dcterms:modified xsi:type="dcterms:W3CDTF">2015-03-07T00:48:56Z</dcterms:modified>
</cp:coreProperties>
</file>